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BCG\AppData\Local\Microsoft\Windows\INetCache\Content.Outlook\NLO298HJ\"/>
    </mc:Choice>
  </mc:AlternateContent>
  <workbookProtection workbookAlgorithmName="SHA-512" workbookHashValue="NkPmFk5ML9DtWK4ar38a0LdzPuBMM3wp7gCJrqlKiqvWQharmZyEb6bE3RYI+OJFlbNMhbBNyneCh7kE5/pQXA==" workbookSaltValue="JJyM6XtLlCVNUbROT9760A==" workbookSpinCount="100000" lockStructure="1"/>
  <bookViews>
    <workbookView xWindow="240" yWindow="105" windowWidth="11385" windowHeight="6285" firstSheet="1" activeTab="1"/>
  </bookViews>
  <sheets>
    <sheet name="Hinweise" sheetId="1" state="hidden" r:id="rId1"/>
    <sheet name="Firmenwagen Arbeitnehmer" sheetId="2" r:id="rId2"/>
    <sheet name="EGSZ Intern" sheetId="4" state="hidden" r:id="rId3"/>
    <sheet name="EGSZ Datenblatt intern" sheetId="3" state="hidden" r:id="rId4"/>
  </sheets>
  <definedNames>
    <definedName name="_xlnm.Print_Area" localSheetId="3">'EGSZ Datenblatt intern'!$A$1:$I$47</definedName>
    <definedName name="_xlnm.Print_Area" localSheetId="2">'EGSZ Intern'!$A$1:$H$70</definedName>
    <definedName name="_xlnm.Print_Area" localSheetId="1">'Firmenwagen Arbeitnehmer'!$A$1:$H$71</definedName>
    <definedName name="_xlnm.Print_Area" localSheetId="0">Hinweise!$A$1:$A$61</definedName>
  </definedNames>
  <calcPr calcId="152511"/>
</workbook>
</file>

<file path=xl/calcChain.xml><?xml version="1.0" encoding="utf-8"?>
<calcChain xmlns="http://schemas.openxmlformats.org/spreadsheetml/2006/main">
  <c r="H24" i="2" l="1"/>
  <c r="D25" i="4"/>
  <c r="D62" i="4"/>
  <c r="H42" i="4"/>
  <c r="H41" i="4"/>
  <c r="H40" i="4"/>
  <c r="H39" i="4"/>
  <c r="H37" i="4"/>
  <c r="H23" i="4" l="1"/>
  <c r="H43" i="4"/>
  <c r="H42" i="2" s="1"/>
  <c r="C32" i="4"/>
  <c r="D21" i="4"/>
  <c r="H62" i="4" s="1"/>
  <c r="D11" i="4"/>
  <c r="D7" i="4"/>
  <c r="D6" i="4"/>
  <c r="D5" i="4"/>
  <c r="D4" i="4"/>
  <c r="H63" i="2" l="1"/>
  <c r="D63" i="4"/>
  <c r="C44" i="3"/>
  <c r="D17" i="3"/>
  <c r="D18" i="3" s="1"/>
  <c r="D26" i="3"/>
  <c r="D27" i="3" s="1"/>
  <c r="D7" i="3"/>
  <c r="H7" i="3" s="1"/>
  <c r="H28" i="3" s="1"/>
  <c r="D32" i="4" l="1"/>
  <c r="D31" i="2" s="1"/>
  <c r="D29" i="3"/>
  <c r="D26" i="4"/>
  <c r="D26" i="2" s="1"/>
  <c r="H45" i="3"/>
  <c r="H18" i="3"/>
  <c r="H19" i="3"/>
  <c r="H9" i="3"/>
  <c r="H11" i="4" s="1"/>
  <c r="H49" i="4" l="1"/>
  <c r="H12" i="2"/>
  <c r="H27" i="3"/>
  <c r="H29" i="3" s="1"/>
  <c r="H26" i="4" s="1"/>
  <c r="D44" i="3"/>
  <c r="H44" i="3" s="1"/>
  <c r="H20" i="3"/>
  <c r="H21" i="4" s="1"/>
  <c r="H32" i="4" l="1"/>
  <c r="H49" i="2"/>
  <c r="H50" i="4"/>
  <c r="H50" i="2" s="1"/>
  <c r="H22" i="2"/>
  <c r="H26" i="2"/>
  <c r="H27" i="4" l="1"/>
  <c r="H63" i="4" s="1"/>
  <c r="H31" i="2"/>
  <c r="H28" i="4" l="1"/>
  <c r="H51" i="4" s="1"/>
  <c r="H56" i="4"/>
  <c r="H56" i="2" s="1"/>
  <c r="H27" i="2"/>
  <c r="H64" i="4"/>
  <c r="H64" i="2"/>
  <c r="H65" i="2" s="1"/>
  <c r="H28" i="2" l="1"/>
  <c r="H52" i="4"/>
  <c r="H51" i="2"/>
  <c r="H52" i="2" l="1"/>
  <c r="H58" i="4"/>
  <c r="H59" i="2" s="1"/>
</calcChain>
</file>

<file path=xl/sharedStrings.xml><?xml version="1.0" encoding="utf-8"?>
<sst xmlns="http://schemas.openxmlformats.org/spreadsheetml/2006/main" count="261" uniqueCount="157">
  <si>
    <t>Mandant:</t>
  </si>
  <si>
    <t>Name:</t>
  </si>
  <si>
    <t>Personalnummer:</t>
  </si>
  <si>
    <t>A. Privatnutzung (1%)</t>
  </si>
  <si>
    <t>B. Fahrten zwischen Wohnung und Arbeitsstätte</t>
  </si>
  <si>
    <t>I.</t>
  </si>
  <si>
    <t>Km</t>
  </si>
  <si>
    <t>II.</t>
  </si>
  <si>
    <t>Umsatzsteuer; ein Autotelefon bleibt außer Ansatz.</t>
  </si>
  <si>
    <t>1 %-Regelung</t>
  </si>
  <si>
    <t>________________________</t>
  </si>
  <si>
    <t>Anschaffungsdatum:</t>
  </si>
  <si>
    <t>Fahrten Wohnung-Arbeitsstätte</t>
  </si>
  <si>
    <t>unverbindliche Preisempfehlung des Herstellers zum Zeitpunkt der Erstzulassung</t>
  </si>
  <si>
    <t>private Firmenwagennutzung pro Monat</t>
  </si>
  <si>
    <t xml:space="preserve">Listenpreis: </t>
  </si>
  <si>
    <t xml:space="preserve">(auch bei Gebrauchtwagen!) einschließlich der Zuschläge für Sonderausstattung und </t>
  </si>
  <si>
    <t>Lohnsteuerpauschalierung</t>
  </si>
  <si>
    <t>davon pauschaliert</t>
  </si>
  <si>
    <t>Individuelle Lohnversteuerung</t>
  </si>
  <si>
    <t>pauschale Lohnversteuerung</t>
  </si>
  <si>
    <t xml:space="preserve">x  0,03 % des Listenpreises = </t>
  </si>
  <si>
    <t>x</t>
  </si>
  <si>
    <t>Fahrten Wohnung/Arbeitsstätte:</t>
  </si>
  <si>
    <t>./.</t>
  </si>
  <si>
    <t xml:space="preserve"> =</t>
  </si>
  <si>
    <t>geldwerter Vorteil Fahrten Wohnung/Arbeitsstätte individuell</t>
  </si>
  <si>
    <t xml:space="preserve"> - Bruttolistenpreis ohne Rundung: Die Berechnung erfolgt gemäß LStR auf volle hundert EURO</t>
  </si>
  <si>
    <t xml:space="preserve"> - keine Überführungskosten</t>
  </si>
  <si>
    <t xml:space="preserve"> - Einfache Entfernung ohne Rundung: Die Berechnung erfolgt gemäß LStR nur mit ganzen Kilometern</t>
  </si>
  <si>
    <t xml:space="preserve"> - Navigationsgerät gilt nicht als Autotelefon.</t>
  </si>
  <si>
    <t xml:space="preserve"> - Abzug auf Bruttolistenpreis für Elektrofahrzeuge überprüfen</t>
  </si>
  <si>
    <t>Anregungen/Kritik bitte an:</t>
  </si>
  <si>
    <t>b.c.gerow@egsz.de</t>
  </si>
  <si>
    <t>Nur rote Einträge können geändert werden.</t>
  </si>
  <si>
    <t>Fahrten pro Monat</t>
  </si>
  <si>
    <t>EUR</t>
  </si>
  <si>
    <t xml:space="preserve"> x 0,002 % des Listenpreises =</t>
  </si>
  <si>
    <t xml:space="preserve">                   (ohne weitere Nachweise sind 15 Tage anzusetzen)</t>
  </si>
  <si>
    <t>Hinweise</t>
  </si>
  <si>
    <t xml:space="preserve"> - Immer Belegkopie (d.h. Rechnung/Info Autohaus etc.) über UPE zum Lohnkonto nehmen.</t>
  </si>
  <si>
    <t xml:space="preserve"> - Home Office wird durch Finanzverwaltung ignoriert!</t>
  </si>
  <si>
    <t xml:space="preserve"> - Bei Park and Ride kann die Teilentfernung angesetzt werden, die mit dem Firmenwagen zurückgelegt wird.</t>
  </si>
  <si>
    <t xml:space="preserve">    Achtung: Nachweis über Benutzung anderer Verkehrsmittel erforderlich</t>
  </si>
  <si>
    <t xml:space="preserve"> - Eingabe "1" in Zelle C32 für Lohnsteuerpauschalierung/ansonsten ohne Lohnsteuerpauschalierung</t>
  </si>
  <si>
    <t>Lohnsteuerpauschalierung (optional: C32=1)</t>
  </si>
  <si>
    <t>Standardmethode</t>
  </si>
  <si>
    <t>gelegentliche Nutzung</t>
  </si>
  <si>
    <t xml:space="preserve"> - Ohne weitere Angaben werden 15 Fahrten pro Monat unterstellt.</t>
  </si>
  <si>
    <t xml:space="preserve">    Achtung: Der Mitarbeiter muß monatlich angeben, wie oft und an welchen Tagen (Datum) der Firmenwagen</t>
  </si>
  <si>
    <t>individuelle Lohnversteuerung gesamt</t>
  </si>
  <si>
    <t>Sachbezug gesamt</t>
  </si>
  <si>
    <t xml:space="preserve">     Mitarbeiter</t>
  </si>
  <si>
    <t xml:space="preserve">x 1 %  =         </t>
  </si>
  <si>
    <t>Lohnsteuerpauschalierung Fahrten Wohnung/Arbeitsstätte</t>
  </si>
  <si>
    <t>ansatzfähig bei ESt-Erklärung</t>
  </si>
  <si>
    <t xml:space="preserve">    Achtung: Abweichung von Angaben in Zellen D25 und D51</t>
  </si>
  <si>
    <t>Sachbezug private Firmenwagennutzung</t>
  </si>
  <si>
    <t>Prozentsatz</t>
  </si>
  <si>
    <t>Km gerundet</t>
  </si>
  <si>
    <t>Kilometersatz</t>
  </si>
  <si>
    <t>Grenzwert monatliche Fahrten</t>
  </si>
  <si>
    <t>Fahrten pro Monat gerundet (max 25)</t>
  </si>
  <si>
    <t>Datenblatt Intern</t>
  </si>
  <si>
    <t>für Arbeitnehmer ab 2015</t>
  </si>
  <si>
    <t>Hinweise zur Nutzung des Arbeitsblattes</t>
  </si>
  <si>
    <t>Rechtsstand 1/2015</t>
  </si>
  <si>
    <t>Partner/Manager</t>
  </si>
  <si>
    <t xml:space="preserve">    für Fahrten zur Arbeitsstätte genutzt wurde. Diese schriftlichen Angaben sind als Beleg zum Lohnkonto zu nehmen.</t>
  </si>
  <si>
    <t xml:space="preserve">    Eine Begrenzung auf 15 Fahrten pro Monat besteht nicht (max. 180 Fahrten p.a.).</t>
  </si>
  <si>
    <t xml:space="preserve"> - Optional können 0,002 % pro km/Fahrt angesetzt werden.</t>
  </si>
  <si>
    <t xml:space="preserve">    Die Methodenwahl gilt auch bei Fahrzeugwechsel einheitlich pro Kalenderjahr.</t>
  </si>
  <si>
    <t>ABC GmbH</t>
  </si>
  <si>
    <t>(keine Elektrofahrzeuge)</t>
  </si>
  <si>
    <t>D. Lohnsteuer</t>
  </si>
  <si>
    <t>Zuzahlung monatlich</t>
  </si>
  <si>
    <t>übernommene PKW-Aufwendungen lt. Belegen</t>
  </si>
  <si>
    <t>E. Werbungskosten bei Einkommensteuer (nachrichtlich)</t>
  </si>
  <si>
    <t>F. Review</t>
  </si>
  <si>
    <t>C. Laufende Zuzahlungen/Eigene Aufwendungen durch Arbeitnehmer</t>
  </si>
  <si>
    <t xml:space="preserve"> +</t>
  </si>
  <si>
    <t>individuelle Abzüge monatlich</t>
  </si>
  <si>
    <t>Jan Mustermann</t>
  </si>
  <si>
    <t>公车私用工作协助表</t>
  </si>
  <si>
    <t>客户:</t>
  </si>
  <si>
    <t>名字:</t>
  </si>
  <si>
    <t>个人号码:</t>
  </si>
  <si>
    <t>购车日:</t>
  </si>
  <si>
    <t>A. 私用 (1%)</t>
  </si>
  <si>
    <t>与在第一次允许用车的时间点上厂家的建议价（包括二手车）无关，</t>
  </si>
  <si>
    <t>包括特殊装置的加价和销售税，不包含汽车电话。</t>
  </si>
  <si>
    <t>B. 从居住地到工作地之间的行车</t>
  </si>
  <si>
    <t>标准算法</t>
  </si>
  <si>
    <t>公里</t>
  </si>
  <si>
    <t>可选择个别计算</t>
  </si>
  <si>
    <t xml:space="preserve"> x 0,002 % 统一价  =</t>
  </si>
  <si>
    <t>居住地和工作地之间行车的工资税总额计算</t>
  </si>
  <si>
    <t>工资税总额计算（选项: C29=1）</t>
  </si>
  <si>
    <t>每月上下班次数（10公里 x 0,30欧元x15 天）</t>
  </si>
  <si>
    <t>C. 持续额外支付/雇员支付自己的费用</t>
  </si>
  <si>
    <t>根据劳动合同规定每月的额外支付</t>
  </si>
  <si>
    <t>在劳动合同里或者基于其他工作或服务的法律依据</t>
  </si>
  <si>
    <t>而协定的由雇员自己全部或部分承担的</t>
  </si>
  <si>
    <t>个别费用</t>
  </si>
  <si>
    <t>(例如: 加邮费，出库租金)</t>
  </si>
  <si>
    <t>每月的个人扣除</t>
  </si>
  <si>
    <t>D. 工资税</t>
  </si>
  <si>
    <t>个人纳税</t>
  </si>
  <si>
    <t>每月行车次数 (在此行左边的空格上填写)</t>
  </si>
  <si>
    <t>欧元</t>
  </si>
  <si>
    <t xml:space="preserve">x  0,03 % 购车统一价  = </t>
  </si>
  <si>
    <t>居住地和工作地之间的行车</t>
  </si>
  <si>
    <t>个人计税总额</t>
  </si>
  <si>
    <t xml:space="preserve"> 总额纳税</t>
  </si>
  <si>
    <t xml:space="preserve"> (居住地到工作地）用车的实物使用价值总额计算，统一税率 15%</t>
  </si>
  <si>
    <t>用车的实物使用价值总计</t>
  </si>
  <si>
    <t>E. 反馈</t>
  </si>
  <si>
    <t>合伙人/经理</t>
  </si>
  <si>
    <t xml:space="preserve">  工作人员</t>
  </si>
  <si>
    <t>注释</t>
  </si>
  <si>
    <t>只有红字标示的地方可以更改。</t>
  </si>
  <si>
    <t xml:space="preserve"> - 不包含额外费用。</t>
  </si>
  <si>
    <t xml:space="preserve"> - 每次都要将凭证（即发票/信息汽车经销商等）通过UPE复制到工资科目帐户。</t>
  </si>
  <si>
    <t xml:space="preserve"> - 导航设备不被视为汽车电话。</t>
  </si>
  <si>
    <t xml:space="preserve"> - 对在家办公财政局会忽略不算。</t>
  </si>
  <si>
    <t xml:space="preserve"> - 也可另选按照每次每公里0,002 % 来计算。</t>
  </si>
  <si>
    <t xml:space="preserve">    即使换车，在来年也可以选择不同的算法，但每个日历年都需一致。</t>
  </si>
  <si>
    <t xml:space="preserve">   注意: 选择个别计算的话，雇员必须每月向雇主汇报，在哪些日子（日期）有多少次使用公司车上下班。</t>
  </si>
  <si>
    <t xml:space="preserve"> - 在C29格里输进1意味着工资税总额计算，否则不是。</t>
  </si>
  <si>
    <t xml:space="preserve">   可简化为每月15次/天（一天算一次，每年180次）。</t>
  </si>
  <si>
    <t xml:space="preserve">    注意: 有别于雇员一次性支付。</t>
  </si>
  <si>
    <t xml:space="preserve">     注意: 雇主需把雇员的原始记录以及单据收入到工资账户上。</t>
  </si>
  <si>
    <t>雇主就凭此计算并代缴工资税。</t>
  </si>
  <si>
    <t xml:space="preserve">     注意: 详情查看财政部2018年4月4日颁发的文件。</t>
  </si>
  <si>
    <t>根据财政部文件，雇主在计算雇员公车私用的使用价值并代扣工资税的过程中，有义务把雇员个人承担的用车费用从其工资收入中扣除，</t>
  </si>
  <si>
    <t>如果工作合同或工作服务中没有其他规定的话。在这里雇员需要每年向雇主文字列出并解释其个人用车费用以及该车辆的总费用，</t>
  </si>
  <si>
    <t>注意</t>
  </si>
  <si>
    <t>详情查看财政部2018年4月4日颁发的文件。</t>
  </si>
  <si>
    <t>如果存在多个例外情况，对个别问题，我们建议您咨询您本人的税务师。</t>
  </si>
  <si>
    <t>法律依据: 5/2018 财政部2018年4月4日颁发的文件。</t>
  </si>
  <si>
    <t>声明: 此资讯在此不负任何法律责任。</t>
  </si>
  <si>
    <t>提意见/批评:</t>
  </si>
  <si>
    <t xml:space="preserve">    注意: 必须证明使用其他交通工具。</t>
  </si>
  <si>
    <t>价目表:</t>
  </si>
  <si>
    <t xml:space="preserve"> - 价目表含税价包括小数位。根据工资税法规，工资计算取欧元的百位整数。</t>
  </si>
  <si>
    <t xml:space="preserve"> - 检查从价目表含税价中排除电动车。</t>
  </si>
  <si>
    <t xml:space="preserve"> - 不带小数位的距离: 根据工资税实施条例公里数取整数。</t>
  </si>
  <si>
    <t xml:space="preserve"> - 在停车与骑车之间的那段距离可以算进去。</t>
  </si>
  <si>
    <t xml:space="preserve">             这些文字记录可以作为凭证记入工资账目。</t>
  </si>
  <si>
    <t xml:space="preserve">             这里不存在每月15次行驶的限制（最高180次）。</t>
  </si>
  <si>
    <t>雇员个人上下班用车的货币化使用价值</t>
  </si>
  <si>
    <t>2018年4月4日德国财政部颁布的法规变动(IV C 5 - S 2334/18/10001)。</t>
  </si>
  <si>
    <t>并且每项费用都必须完整地有票据证明。只要雇员把这些票据和文字解释清晰并准确无误地整理出来，</t>
  </si>
  <si>
    <t>这份工作协助仅用于展示雇员公车私用的计税基数，并不能替代个别情况的税务咨询。</t>
  </si>
  <si>
    <t>(1%-规则/不含电动车)</t>
  </si>
  <si>
    <t>根据财政管理部门1%-规则的扣除上限。</t>
  </si>
  <si>
    <t>1 %-规则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</si>
</sst>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yyyy"/>
    <numFmt numFmtId="165" formatCode="0.000%"/>
  </numFmts>
  <fonts count="15" x14ac:knownFonts="1">
    <font>
      <sz val="12"/>
      <name val="Times New Roman"/>
    </font>
    <font>
      <u/>
      <sz val="12"/>
      <name val="Times New Roman"/>
      <family val="1"/>
    </font>
    <font>
      <b/>
      <sz val="12"/>
      <name val="Times New Roman"/>
      <family val="1"/>
    </font>
    <font>
      <b/>
      <u/>
      <sz val="12"/>
      <name val="Times New Roman"/>
      <family val="1"/>
    </font>
    <font>
      <i/>
      <sz val="12"/>
      <name val="Times New Roman"/>
      <family val="1"/>
    </font>
    <font>
      <sz val="12"/>
      <name val="Times New Roman"/>
      <family val="1"/>
    </font>
    <font>
      <u/>
      <sz val="12"/>
      <color indexed="12"/>
      <name val="Times New Roman"/>
      <family val="1"/>
    </font>
    <font>
      <sz val="12"/>
      <color indexed="10"/>
      <name val="Times New Roman"/>
      <family val="1"/>
    </font>
    <font>
      <sz val="12"/>
      <color indexed="12"/>
      <name val="Times New Roman"/>
      <family val="1"/>
    </font>
    <font>
      <sz val="12"/>
      <color rgb="FFFF0000"/>
      <name val="Times New Roman"/>
      <family val="1"/>
    </font>
    <font>
      <sz val="12"/>
      <color theme="1"/>
      <name val="Times New Roman"/>
      <family val="1"/>
    </font>
    <font>
      <u/>
      <sz val="12"/>
      <color theme="1"/>
      <name val="Times New Roman"/>
      <family val="1"/>
    </font>
    <font>
      <i/>
      <sz val="12"/>
      <color theme="1"/>
      <name val="Times New Roman"/>
      <family val="1"/>
    </font>
    <font>
      <b/>
      <sz val="12"/>
      <color indexed="12"/>
      <name val="Times New Roman"/>
      <family val="1"/>
    </font>
    <font>
      <u/>
      <sz val="12"/>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8">
    <xf numFmtId="0" fontId="0" fillId="0" borderId="0" xfId="0"/>
    <xf numFmtId="4" fontId="0" fillId="0" borderId="0" xfId="0" applyNumberFormat="1"/>
    <xf numFmtId="4" fontId="0" fillId="0" borderId="0" xfId="0" applyNumberFormat="1" applyProtection="1"/>
    <xf numFmtId="0" fontId="0" fillId="0" borderId="0" xfId="0" applyProtection="1"/>
    <xf numFmtId="4" fontId="2" fillId="0" borderId="0" xfId="0" applyNumberFormat="1" applyFont="1" applyProtection="1"/>
    <xf numFmtId="4" fontId="5" fillId="0" borderId="1" xfId="0" applyNumberFormat="1" applyFont="1" applyBorder="1" applyProtection="1"/>
    <xf numFmtId="4" fontId="1" fillId="0" borderId="0" xfId="0" applyNumberFormat="1" applyFont="1" applyBorder="1" applyProtection="1"/>
    <xf numFmtId="4" fontId="0" fillId="0" borderId="0" xfId="0" applyNumberFormat="1" applyBorder="1" applyProtection="1"/>
    <xf numFmtId="4" fontId="0" fillId="0" borderId="1" xfId="0" applyNumberFormat="1" applyBorder="1" applyProtection="1"/>
    <xf numFmtId="4" fontId="3" fillId="0" borderId="0" xfId="0" applyNumberFormat="1" applyFont="1" applyProtection="1"/>
    <xf numFmtId="4" fontId="0" fillId="0" borderId="2" xfId="0" applyNumberFormat="1" applyBorder="1" applyProtection="1"/>
    <xf numFmtId="4" fontId="1" fillId="0" borderId="0" xfId="0" applyNumberFormat="1" applyFont="1" applyProtection="1"/>
    <xf numFmtId="4" fontId="4" fillId="0" borderId="0" xfId="0" applyNumberFormat="1" applyFont="1" applyProtection="1"/>
    <xf numFmtId="4" fontId="5" fillId="0" borderId="0" xfId="0" applyNumberFormat="1" applyFont="1" applyProtection="1"/>
    <xf numFmtId="4" fontId="0" fillId="0" borderId="0" xfId="0" applyNumberFormat="1" applyAlignment="1" applyProtection="1">
      <alignment horizontal="right"/>
    </xf>
    <xf numFmtId="4" fontId="7" fillId="0" borderId="1" xfId="0" applyNumberFormat="1" applyFont="1" applyBorder="1" applyProtection="1">
      <protection locked="0"/>
    </xf>
    <xf numFmtId="1" fontId="7" fillId="0" borderId="1" xfId="0" applyNumberFormat="1" applyFont="1" applyBorder="1" applyAlignment="1" applyProtection="1">
      <alignment horizontal="left"/>
      <protection locked="0"/>
    </xf>
    <xf numFmtId="164" fontId="7" fillId="0" borderId="1" xfId="0" applyNumberFormat="1" applyFont="1" applyBorder="1" applyAlignment="1" applyProtection="1">
      <alignment horizontal="left"/>
      <protection locked="0"/>
    </xf>
    <xf numFmtId="4" fontId="7" fillId="0" borderId="0" xfId="0" applyNumberFormat="1" applyFont="1" applyBorder="1" applyProtection="1">
      <protection locked="0"/>
    </xf>
    <xf numFmtId="4" fontId="8" fillId="0" borderId="0" xfId="0" applyNumberFormat="1" applyFont="1" applyProtection="1"/>
    <xf numFmtId="4" fontId="6" fillId="0" borderId="0" xfId="1" applyNumberFormat="1" applyAlignment="1" applyProtection="1"/>
    <xf numFmtId="4" fontId="5" fillId="0" borderId="0" xfId="0" applyNumberFormat="1" applyFont="1" applyBorder="1" applyProtection="1"/>
    <xf numFmtId="4" fontId="5" fillId="0" borderId="2" xfId="0" applyNumberFormat="1" applyFont="1" applyBorder="1" applyProtection="1"/>
    <xf numFmtId="1" fontId="5" fillId="0" borderId="3" xfId="0" applyNumberFormat="1" applyFont="1" applyBorder="1" applyAlignment="1" applyProtection="1">
      <alignment horizontal="center"/>
    </xf>
    <xf numFmtId="0" fontId="3" fillId="0" borderId="0" xfId="0" applyFont="1" applyProtection="1"/>
    <xf numFmtId="4" fontId="9" fillId="0" borderId="0" xfId="0" applyNumberFormat="1" applyFont="1" applyProtection="1"/>
    <xf numFmtId="4" fontId="7" fillId="0" borderId="1" xfId="0" applyNumberFormat="1" applyFont="1" applyBorder="1" applyProtection="1"/>
    <xf numFmtId="1" fontId="7" fillId="0" borderId="1" xfId="0" applyNumberFormat="1" applyFont="1" applyBorder="1" applyAlignment="1" applyProtection="1">
      <alignment horizontal="left"/>
    </xf>
    <xf numFmtId="164" fontId="7" fillId="0" borderId="1" xfId="0" applyNumberFormat="1" applyFont="1" applyBorder="1" applyAlignment="1" applyProtection="1">
      <alignment horizontal="left"/>
    </xf>
    <xf numFmtId="4" fontId="7" fillId="0" borderId="0" xfId="0" applyNumberFormat="1" applyFont="1" applyBorder="1" applyProtection="1"/>
    <xf numFmtId="1" fontId="9" fillId="0" borderId="3" xfId="0" applyNumberFormat="1" applyFont="1" applyBorder="1" applyAlignment="1" applyProtection="1">
      <alignment horizontal="center"/>
      <protection locked="0"/>
    </xf>
    <xf numFmtId="4" fontId="5" fillId="0" borderId="0" xfId="0" applyNumberFormat="1" applyFont="1" applyAlignment="1" applyProtection="1">
      <alignment horizontal="center"/>
    </xf>
    <xf numFmtId="4" fontId="8" fillId="0" borderId="0" xfId="0" applyNumberFormat="1" applyFont="1" applyAlignment="1" applyProtection="1">
      <alignment horizontal="right"/>
    </xf>
    <xf numFmtId="0" fontId="3" fillId="0" borderId="0" xfId="0" applyFont="1" applyAlignment="1" applyProtection="1">
      <alignment horizontal="center"/>
    </xf>
    <xf numFmtId="4" fontId="9" fillId="0" borderId="0" xfId="0" applyNumberFormat="1" applyFont="1" applyFill="1" applyBorder="1" applyProtection="1">
      <protection locked="0"/>
    </xf>
    <xf numFmtId="4" fontId="5" fillId="0" borderId="0" xfId="0" applyNumberFormat="1" applyFont="1" applyFill="1" applyBorder="1" applyProtection="1"/>
    <xf numFmtId="1" fontId="9" fillId="0" borderId="0" xfId="0" applyNumberFormat="1" applyFont="1" applyBorder="1" applyAlignment="1" applyProtection="1">
      <alignment horizontal="center"/>
    </xf>
    <xf numFmtId="4" fontId="9" fillId="0" borderId="0" xfId="0" applyNumberFormat="1" applyFont="1" applyBorder="1" applyProtection="1">
      <protection locked="0"/>
    </xf>
    <xf numFmtId="165" fontId="9" fillId="0" borderId="0" xfId="0" applyNumberFormat="1" applyFont="1" applyBorder="1" applyProtection="1">
      <protection locked="0"/>
    </xf>
    <xf numFmtId="4" fontId="5" fillId="0" borderId="0" xfId="0" applyNumberFormat="1" applyFont="1" applyAlignment="1" applyProtection="1">
      <alignment horizontal="right"/>
    </xf>
    <xf numFmtId="4" fontId="10" fillId="0" borderId="0" xfId="0" applyNumberFormat="1" applyFont="1" applyProtection="1"/>
    <xf numFmtId="4" fontId="10" fillId="0" borderId="1" xfId="0" applyNumberFormat="1" applyFont="1" applyBorder="1" applyProtection="1">
      <protection locked="0"/>
    </xf>
    <xf numFmtId="1" fontId="10" fillId="0" borderId="1" xfId="0" applyNumberFormat="1" applyFont="1" applyBorder="1" applyAlignment="1" applyProtection="1">
      <alignment horizontal="left"/>
      <protection locked="0"/>
    </xf>
    <xf numFmtId="164" fontId="10" fillId="0" borderId="1" xfId="0" applyNumberFormat="1" applyFont="1" applyBorder="1" applyAlignment="1" applyProtection="1">
      <alignment horizontal="left"/>
      <protection locked="0"/>
    </xf>
    <xf numFmtId="4" fontId="10" fillId="0" borderId="0" xfId="0" applyNumberFormat="1" applyFont="1" applyBorder="1" applyProtection="1">
      <protection locked="0"/>
    </xf>
    <xf numFmtId="4" fontId="11" fillId="0" borderId="0" xfId="0" applyNumberFormat="1" applyFont="1" applyProtection="1"/>
    <xf numFmtId="4" fontId="10" fillId="0" borderId="0" xfId="0" applyNumberFormat="1" applyFont="1" applyBorder="1" applyProtection="1"/>
    <xf numFmtId="4" fontId="10" fillId="0" borderId="0" xfId="0" applyNumberFormat="1" applyFont="1" applyFill="1" applyBorder="1" applyProtection="1">
      <protection locked="0"/>
    </xf>
    <xf numFmtId="4" fontId="10" fillId="0" borderId="0" xfId="0" applyNumberFormat="1" applyFont="1" applyAlignment="1" applyProtection="1">
      <alignment horizontal="right"/>
    </xf>
    <xf numFmtId="1" fontId="10" fillId="0" borderId="3" xfId="0" applyNumberFormat="1" applyFont="1" applyBorder="1" applyAlignment="1" applyProtection="1">
      <alignment horizontal="center"/>
      <protection locked="0"/>
    </xf>
    <xf numFmtId="4" fontId="10" fillId="0" borderId="2" xfId="0" applyNumberFormat="1" applyFont="1" applyBorder="1" applyProtection="1"/>
    <xf numFmtId="4" fontId="12" fillId="0" borderId="0" xfId="0" applyNumberFormat="1" applyFont="1" applyProtection="1"/>
    <xf numFmtId="4" fontId="10" fillId="0" borderId="1" xfId="0" applyNumberFormat="1" applyFont="1" applyBorder="1" applyProtection="1"/>
    <xf numFmtId="4" fontId="13" fillId="0" borderId="0" xfId="0" applyNumberFormat="1" applyFont="1" applyProtection="1"/>
    <xf numFmtId="1" fontId="9" fillId="0" borderId="3" xfId="0" applyNumberFormat="1" applyFont="1" applyBorder="1" applyAlignment="1" applyProtection="1">
      <alignment horizontal="right"/>
      <protection locked="0"/>
    </xf>
    <xf numFmtId="4" fontId="5" fillId="0" borderId="4" xfId="0" applyNumberFormat="1" applyFont="1" applyBorder="1" applyProtection="1"/>
    <xf numFmtId="4" fontId="0" fillId="0" borderId="4" xfId="0" applyNumberFormat="1" applyBorder="1" applyProtection="1"/>
    <xf numFmtId="164" fontId="7" fillId="0" borderId="0" xfId="0" applyNumberFormat="1" applyFont="1" applyBorder="1" applyAlignment="1" applyProtection="1">
      <alignment horizontal="left"/>
      <protection locked="0"/>
    </xf>
    <xf numFmtId="164" fontId="7" fillId="0" borderId="0" xfId="0" applyNumberFormat="1" applyFont="1" applyBorder="1" applyAlignment="1" applyProtection="1">
      <alignment horizontal="left"/>
    </xf>
    <xf numFmtId="0" fontId="5" fillId="0" borderId="0" xfId="0" applyFont="1"/>
    <xf numFmtId="0" fontId="0" fillId="0" borderId="0" xfId="0" applyFont="1"/>
    <xf numFmtId="0" fontId="0" fillId="2" borderId="0" xfId="0" applyFill="1"/>
    <xf numFmtId="0" fontId="5" fillId="0" borderId="0" xfId="0" applyFont="1" applyProtection="1"/>
    <xf numFmtId="4" fontId="5" fillId="0" borderId="0" xfId="0" applyNumberFormat="1" applyFont="1"/>
    <xf numFmtId="4" fontId="14" fillId="0" borderId="0" xfId="0" applyNumberFormat="1" applyFont="1" applyProtection="1"/>
    <xf numFmtId="4" fontId="6" fillId="0" borderId="0" xfId="1" applyNumberFormat="1" applyFont="1" applyAlignment="1" applyProtection="1"/>
    <xf numFmtId="4" fontId="3" fillId="0" borderId="0" xfId="0" applyNumberFormat="1" applyFont="1" applyAlignment="1" applyProtection="1">
      <alignment horizontal="center"/>
    </xf>
    <xf numFmtId="4" fontId="5" fillId="0" borderId="4" xfId="0" applyNumberFormat="1" applyFont="1" applyBorder="1" applyAlignment="1" applyProtection="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c.gerow@egsz.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c.gerow@egsz.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59"/>
  <sheetViews>
    <sheetView showGridLines="0" workbookViewId="0">
      <selection activeCell="A27" sqref="A27:A31"/>
    </sheetView>
  </sheetViews>
  <sheetFormatPr baseColWidth="10" defaultColWidth="15.625" defaultRowHeight="15.75" x14ac:dyDescent="0.25"/>
  <cols>
    <col min="1" max="1" width="84.125" style="2" customWidth="1"/>
    <col min="2" max="3" width="15.625" style="2" customWidth="1"/>
    <col min="4" max="16" width="15.625" style="2"/>
    <col min="17" max="16384" width="15.625" style="1"/>
  </cols>
  <sheetData>
    <row r="1" spans="1:16" x14ac:dyDescent="0.25">
      <c r="A1" s="33" t="s">
        <v>57</v>
      </c>
    </row>
    <row r="2" spans="1:16" customFormat="1" x14ac:dyDescent="0.25">
      <c r="A2" s="33" t="s">
        <v>64</v>
      </c>
      <c r="B2" s="3"/>
      <c r="C2" s="3"/>
      <c r="D2" s="3"/>
      <c r="E2" s="3"/>
      <c r="F2" s="3"/>
      <c r="G2" s="3"/>
      <c r="H2" s="3"/>
      <c r="I2" s="3"/>
      <c r="J2" s="3"/>
      <c r="K2" s="3"/>
      <c r="L2" s="3"/>
      <c r="M2" s="3"/>
      <c r="N2" s="3"/>
      <c r="O2" s="3"/>
      <c r="P2" s="3"/>
    </row>
    <row r="3" spans="1:16" x14ac:dyDescent="0.25">
      <c r="A3" s="3"/>
    </row>
    <row r="4" spans="1:16" x14ac:dyDescent="0.25">
      <c r="A4" s="24" t="s">
        <v>65</v>
      </c>
    </row>
    <row r="5" spans="1:16" x14ac:dyDescent="0.25">
      <c r="A5" s="3"/>
    </row>
    <row r="6" spans="1:16" x14ac:dyDescent="0.25">
      <c r="A6" s="25" t="s">
        <v>34</v>
      </c>
    </row>
    <row r="13" spans="1:16" x14ac:dyDescent="0.25">
      <c r="A13" s="2" t="s">
        <v>27</v>
      </c>
    </row>
    <row r="14" spans="1:16" x14ac:dyDescent="0.25">
      <c r="A14" s="2" t="s">
        <v>28</v>
      </c>
    </row>
    <row r="15" spans="1:16" x14ac:dyDescent="0.25">
      <c r="A15" s="19" t="s">
        <v>40</v>
      </c>
    </row>
    <row r="16" spans="1:16" x14ac:dyDescent="0.25">
      <c r="A16" s="13" t="s">
        <v>30</v>
      </c>
    </row>
    <row r="17" spans="1:1" x14ac:dyDescent="0.25">
      <c r="A17" s="13" t="s">
        <v>31</v>
      </c>
    </row>
    <row r="21" spans="1:1" x14ac:dyDescent="0.25">
      <c r="A21" s="2" t="s">
        <v>29</v>
      </c>
    </row>
    <row r="22" spans="1:1" x14ac:dyDescent="0.25">
      <c r="A22" s="13" t="s">
        <v>41</v>
      </c>
    </row>
    <row r="23" spans="1:1" x14ac:dyDescent="0.25">
      <c r="A23" s="13" t="s">
        <v>42</v>
      </c>
    </row>
    <row r="24" spans="1:1" x14ac:dyDescent="0.25">
      <c r="A24" s="19" t="s">
        <v>43</v>
      </c>
    </row>
    <row r="25" spans="1:1" x14ac:dyDescent="0.25">
      <c r="A25" s="19" t="s">
        <v>56</v>
      </c>
    </row>
    <row r="26" spans="1:1" x14ac:dyDescent="0.25">
      <c r="A26" s="13"/>
    </row>
    <row r="27" spans="1:1" x14ac:dyDescent="0.25">
      <c r="A27" s="13" t="s">
        <v>70</v>
      </c>
    </row>
    <row r="28" spans="1:1" x14ac:dyDescent="0.25">
      <c r="A28" s="13" t="s">
        <v>71</v>
      </c>
    </row>
    <row r="29" spans="1:1" x14ac:dyDescent="0.25">
      <c r="A29" s="19" t="s">
        <v>49</v>
      </c>
    </row>
    <row r="30" spans="1:1" x14ac:dyDescent="0.25">
      <c r="A30" s="19" t="s">
        <v>68</v>
      </c>
    </row>
    <row r="31" spans="1:1" x14ac:dyDescent="0.25">
      <c r="A31" s="19" t="s">
        <v>69</v>
      </c>
    </row>
    <row r="34" spans="1:1" x14ac:dyDescent="0.25">
      <c r="A34" s="13" t="s">
        <v>44</v>
      </c>
    </row>
    <row r="52" spans="1:1" x14ac:dyDescent="0.25">
      <c r="A52" s="13" t="s">
        <v>48</v>
      </c>
    </row>
    <row r="56" spans="1:1" x14ac:dyDescent="0.25">
      <c r="A56" s="13" t="s">
        <v>66</v>
      </c>
    </row>
    <row r="58" spans="1:1" x14ac:dyDescent="0.25">
      <c r="A58" s="2" t="s">
        <v>32</v>
      </c>
    </row>
    <row r="59" spans="1:1" x14ac:dyDescent="0.25">
      <c r="A59" s="20" t="s">
        <v>33</v>
      </c>
    </row>
  </sheetData>
  <phoneticPr fontId="0" type="noConversion"/>
  <hyperlinks>
    <hyperlink ref="A59" r:id="rId1"/>
  </hyperlinks>
  <pageMargins left="0.98425196850393704" right="0.98425196850393704" top="0.98425196850393704" bottom="0.62992125984251968" header="0.39370078740157483" footer="0.39370078740157483"/>
  <pageSetup paperSize="9" scale="78" fitToWidth="2" orientation="portrait" r:id="rId2"/>
  <headerFooter alignWithMargins="0">
    <oddHeader>&amp;L&amp;"CorpoA,Standard"&amp;16Erkens Gerow Schmitz Zeiss
&amp;"CorpoS,Standard"&amp;8           Wirtschaftsprüfer | Steuerberater | Rechtsanwälte</oddHeader>
    <oddFooter>&amp;L&amp;"CorpoS,Standard"&amp;8BCG / &amp;F / &amp;A / &amp;D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tabSelected="1" zoomScaleNormal="100" workbookViewId="0">
      <selection activeCell="J28" sqref="J28"/>
    </sheetView>
  </sheetViews>
  <sheetFormatPr baseColWidth="10" defaultColWidth="15.625" defaultRowHeight="15.75" x14ac:dyDescent="0.25"/>
  <cols>
    <col min="1" max="1" width="10.125" style="2" customWidth="1"/>
    <col min="2" max="3" width="4.625" style="2" customWidth="1"/>
    <col min="4" max="4" width="14.75" style="2" customWidth="1"/>
    <col min="5" max="5" width="4.625" style="2" customWidth="1"/>
    <col min="6" max="6" width="41.25" style="2" customWidth="1"/>
    <col min="7" max="7" width="4.625" style="2" customWidth="1"/>
    <col min="8" max="8" width="11.5" style="2" customWidth="1"/>
    <col min="9" max="9" width="9" style="2" customWidth="1"/>
    <col min="10" max="10" width="82.5" style="2" customWidth="1"/>
    <col min="11" max="22" width="15.625" style="2"/>
    <col min="23" max="16384" width="15.625" style="1"/>
  </cols>
  <sheetData>
    <row r="1" spans="1:13" x14ac:dyDescent="0.25">
      <c r="A1" s="66" t="s">
        <v>83</v>
      </c>
      <c r="B1" s="66"/>
      <c r="C1" s="66"/>
      <c r="D1" s="66"/>
      <c r="E1" s="66"/>
      <c r="F1" s="66"/>
      <c r="G1" s="66"/>
      <c r="H1" s="66"/>
      <c r="J1" s="24" t="s">
        <v>119</v>
      </c>
      <c r="K1" s="13"/>
      <c r="L1" s="13"/>
      <c r="M1" s="13"/>
    </row>
    <row r="2" spans="1:13" x14ac:dyDescent="0.25">
      <c r="A2" s="66" t="s">
        <v>154</v>
      </c>
      <c r="B2" s="66"/>
      <c r="C2" s="66"/>
      <c r="D2" s="66"/>
      <c r="E2" s="66"/>
      <c r="F2" s="66"/>
      <c r="G2" s="66"/>
      <c r="H2" s="66"/>
      <c r="J2" s="24"/>
      <c r="K2" s="13"/>
      <c r="L2" s="13"/>
      <c r="M2" s="13"/>
    </row>
    <row r="3" spans="1:13" ht="15" customHeight="1" x14ac:dyDescent="0.25">
      <c r="J3" s="62"/>
      <c r="K3" s="13"/>
      <c r="L3" s="13"/>
      <c r="M3" s="13"/>
    </row>
    <row r="4" spans="1:13" x14ac:dyDescent="0.25">
      <c r="A4" s="4" t="s">
        <v>84</v>
      </c>
      <c r="B4" s="4"/>
      <c r="D4" s="15" t="s">
        <v>72</v>
      </c>
      <c r="E4" s="26"/>
      <c r="F4" s="5"/>
      <c r="G4" s="6"/>
      <c r="H4" s="7"/>
      <c r="J4" s="25" t="s">
        <v>120</v>
      </c>
      <c r="K4" s="13"/>
      <c r="L4" s="13"/>
      <c r="M4" s="13"/>
    </row>
    <row r="5" spans="1:13" x14ac:dyDescent="0.25">
      <c r="A5" s="4" t="s">
        <v>85</v>
      </c>
      <c r="B5" s="4"/>
      <c r="D5" s="15" t="s">
        <v>82</v>
      </c>
      <c r="E5" s="26"/>
      <c r="F5" s="8"/>
      <c r="G5" s="7"/>
      <c r="H5" s="7"/>
      <c r="J5" s="13"/>
      <c r="K5" s="13"/>
      <c r="L5" s="13"/>
      <c r="M5" s="13"/>
    </row>
    <row r="6" spans="1:13" x14ac:dyDescent="0.25">
      <c r="A6" s="4" t="s">
        <v>86</v>
      </c>
      <c r="B6" s="4"/>
      <c r="D6" s="16"/>
      <c r="E6" s="27"/>
      <c r="F6" s="8"/>
      <c r="G6" s="7"/>
      <c r="H6" s="7"/>
      <c r="J6" s="13"/>
      <c r="K6" s="13"/>
      <c r="L6" s="13"/>
      <c r="M6" s="13"/>
    </row>
    <row r="7" spans="1:13" x14ac:dyDescent="0.25">
      <c r="A7" s="4" t="s">
        <v>87</v>
      </c>
      <c r="B7" s="4"/>
      <c r="D7" s="17">
        <v>43205</v>
      </c>
      <c r="E7" s="28"/>
      <c r="F7" s="8"/>
      <c r="G7" s="7"/>
      <c r="H7" s="7"/>
      <c r="J7" s="13"/>
      <c r="K7" s="13"/>
      <c r="L7" s="13"/>
      <c r="M7" s="13"/>
    </row>
    <row r="8" spans="1:13" x14ac:dyDescent="0.25">
      <c r="A8" s="4"/>
      <c r="B8" s="4"/>
      <c r="D8" s="57"/>
      <c r="E8" s="58"/>
      <c r="F8" s="7"/>
      <c r="G8" s="7"/>
      <c r="H8" s="7"/>
      <c r="J8" s="13"/>
      <c r="K8" s="13"/>
      <c r="L8" s="13"/>
      <c r="M8" s="13"/>
    </row>
    <row r="9" spans="1:13" ht="15" customHeight="1" x14ac:dyDescent="0.25">
      <c r="J9" s="13"/>
      <c r="K9" s="13"/>
      <c r="L9" s="13"/>
      <c r="M9" s="13"/>
    </row>
    <row r="10" spans="1:13" x14ac:dyDescent="0.25">
      <c r="A10" s="9" t="s">
        <v>88</v>
      </c>
      <c r="B10" s="9"/>
      <c r="J10" s="13"/>
      <c r="K10" s="13"/>
      <c r="L10" s="13"/>
      <c r="M10" s="13"/>
    </row>
    <row r="11" spans="1:13" ht="3" customHeight="1" x14ac:dyDescent="0.25">
      <c r="J11" s="13"/>
      <c r="K11" s="13"/>
      <c r="L11" s="13"/>
      <c r="M11" s="13"/>
    </row>
    <row r="12" spans="1:13" ht="16.5" thickBot="1" x14ac:dyDescent="0.3">
      <c r="A12" s="39" t="s">
        <v>143</v>
      </c>
      <c r="B12" s="39"/>
      <c r="C12" s="13" t="s">
        <v>109</v>
      </c>
      <c r="D12" s="18">
        <v>34025</v>
      </c>
      <c r="E12" s="21"/>
      <c r="F12" s="13" t="s">
        <v>53</v>
      </c>
      <c r="G12" s="22" t="s">
        <v>36</v>
      </c>
      <c r="H12" s="10">
        <f>'EGSZ Intern'!H11</f>
        <v>340</v>
      </c>
      <c r="J12" s="13" t="s">
        <v>144</v>
      </c>
      <c r="K12" s="13"/>
      <c r="L12" s="13"/>
      <c r="M12" s="13"/>
    </row>
    <row r="13" spans="1:13" ht="16.5" thickTop="1" x14ac:dyDescent="0.25">
      <c r="J13" s="13" t="s">
        <v>121</v>
      </c>
      <c r="K13" s="13"/>
      <c r="L13" s="13"/>
      <c r="M13" s="13"/>
    </row>
    <row r="14" spans="1:13" x14ac:dyDescent="0.25">
      <c r="C14" s="13" t="s">
        <v>89</v>
      </c>
      <c r="J14" s="19" t="s">
        <v>122</v>
      </c>
      <c r="K14" s="13"/>
      <c r="L14" s="13"/>
      <c r="M14" s="13"/>
    </row>
    <row r="15" spans="1:13" x14ac:dyDescent="0.25">
      <c r="C15" s="13" t="s">
        <v>90</v>
      </c>
      <c r="J15" s="13" t="s">
        <v>123</v>
      </c>
      <c r="K15" s="13"/>
      <c r="L15" s="13"/>
      <c r="M15" s="13"/>
    </row>
    <row r="16" spans="1:13" x14ac:dyDescent="0.25">
      <c r="J16" s="19" t="s">
        <v>145</v>
      </c>
      <c r="K16" s="13"/>
      <c r="L16" s="13"/>
      <c r="M16" s="13"/>
    </row>
    <row r="17" spans="1:22" x14ac:dyDescent="0.25">
      <c r="J17" s="13"/>
      <c r="K17" s="13"/>
      <c r="L17" s="13"/>
      <c r="M17" s="13"/>
    </row>
    <row r="18" spans="1:22" ht="15" customHeight="1" x14ac:dyDescent="0.25">
      <c r="J18" s="13"/>
      <c r="K18" s="13"/>
      <c r="L18" s="13"/>
      <c r="M18" s="13"/>
    </row>
    <row r="19" spans="1:22" x14ac:dyDescent="0.25">
      <c r="A19" s="9" t="s">
        <v>91</v>
      </c>
      <c r="B19" s="9"/>
      <c r="J19" s="13" t="s">
        <v>146</v>
      </c>
      <c r="K19" s="13"/>
      <c r="L19" s="13"/>
      <c r="M19" s="13"/>
    </row>
    <row r="20" spans="1:22" ht="3" customHeight="1" x14ac:dyDescent="0.25">
      <c r="J20" s="13"/>
      <c r="K20" s="13"/>
      <c r="L20" s="13"/>
      <c r="M20" s="13"/>
    </row>
    <row r="21" spans="1:22" x14ac:dyDescent="0.25">
      <c r="B21" s="2" t="s">
        <v>5</v>
      </c>
      <c r="C21" s="11" t="s">
        <v>92</v>
      </c>
      <c r="D21" s="11"/>
      <c r="E21" s="11"/>
      <c r="J21" s="13" t="s">
        <v>124</v>
      </c>
      <c r="K21" s="13"/>
      <c r="L21" s="13"/>
      <c r="M21" s="13"/>
    </row>
    <row r="22" spans="1:22" x14ac:dyDescent="0.25">
      <c r="D22" s="18">
        <v>10</v>
      </c>
      <c r="E22" s="21" t="s">
        <v>93</v>
      </c>
      <c r="F22" s="13" t="s">
        <v>110</v>
      </c>
      <c r="G22" s="13" t="s">
        <v>36</v>
      </c>
      <c r="H22" s="7">
        <f>'EGSZ Intern'!H21</f>
        <v>102</v>
      </c>
      <c r="J22" s="13" t="s">
        <v>147</v>
      </c>
      <c r="K22" s="13"/>
      <c r="L22" s="13"/>
      <c r="M22" s="13"/>
    </row>
    <row r="23" spans="1:22" x14ac:dyDescent="0.25">
      <c r="D23" s="29"/>
      <c r="E23" s="29"/>
      <c r="H23" s="7"/>
      <c r="J23" s="19" t="s">
        <v>142</v>
      </c>
      <c r="K23" s="13"/>
      <c r="L23" s="13"/>
      <c r="M23" s="13"/>
    </row>
    <row r="24" spans="1:22" x14ac:dyDescent="0.25">
      <c r="B24" s="13"/>
      <c r="C24" s="11" t="s">
        <v>94</v>
      </c>
      <c r="D24" s="29"/>
      <c r="E24" s="29"/>
      <c r="H24" s="32" t="str">
        <f>IF(D25=0,"",IF(C63&gt;D25,"Anzahl Fahrten unplausibel/Bitte überprüfen!",""))</f>
        <v/>
      </c>
      <c r="J24" s="19"/>
      <c r="K24" s="13"/>
      <c r="L24" s="13"/>
      <c r="M24" s="13"/>
    </row>
    <row r="25" spans="1:22" x14ac:dyDescent="0.25">
      <c r="D25" s="54"/>
      <c r="E25" s="13" t="s">
        <v>108</v>
      </c>
      <c r="F25" s="13"/>
      <c r="G25" s="13"/>
      <c r="H25" s="7"/>
      <c r="J25" s="13" t="s">
        <v>125</v>
      </c>
      <c r="K25" s="13"/>
      <c r="L25" s="13"/>
      <c r="M25" s="13"/>
    </row>
    <row r="26" spans="1:22" x14ac:dyDescent="0.25">
      <c r="C26" s="14" t="s">
        <v>22</v>
      </c>
      <c r="D26" s="21">
        <f>'EGSZ Intern'!D26</f>
        <v>10</v>
      </c>
      <c r="E26" s="21" t="s">
        <v>93</v>
      </c>
      <c r="F26" s="13" t="s">
        <v>95</v>
      </c>
      <c r="G26" s="13" t="s">
        <v>36</v>
      </c>
      <c r="H26" s="7">
        <f>'EGSZ Intern'!H26</f>
        <v>0</v>
      </c>
      <c r="J26" s="13" t="s">
        <v>126</v>
      </c>
      <c r="K26" s="13"/>
      <c r="L26" s="13"/>
      <c r="M26" s="13"/>
    </row>
    <row r="27" spans="1:22" x14ac:dyDescent="0.25">
      <c r="C27" s="14" t="s">
        <v>24</v>
      </c>
      <c r="D27" s="13" t="s">
        <v>96</v>
      </c>
      <c r="G27" s="5" t="s">
        <v>36</v>
      </c>
      <c r="H27" s="8">
        <f>'EGSZ Intern'!H27</f>
        <v>45</v>
      </c>
      <c r="J27" s="19" t="s">
        <v>127</v>
      </c>
      <c r="K27" s="13"/>
      <c r="L27" s="13"/>
      <c r="M27" s="13"/>
      <c r="N27" s="60"/>
      <c r="O27" s="60"/>
      <c r="P27" s="60"/>
      <c r="Q27" s="60"/>
      <c r="R27" s="60"/>
      <c r="S27" s="60"/>
      <c r="T27"/>
      <c r="U27"/>
      <c r="V27"/>
    </row>
    <row r="28" spans="1:22" ht="16.5" thickBot="1" x14ac:dyDescent="0.3">
      <c r="C28" s="14" t="s">
        <v>25</v>
      </c>
      <c r="D28" s="13" t="s">
        <v>150</v>
      </c>
      <c r="E28" s="13"/>
      <c r="G28" s="22" t="s">
        <v>36</v>
      </c>
      <c r="H28" s="10">
        <f>'EGSZ Intern'!H28</f>
        <v>57</v>
      </c>
      <c r="J28" s="19" t="s">
        <v>148</v>
      </c>
      <c r="K28" s="13"/>
      <c r="L28" s="13"/>
      <c r="M28" s="13"/>
    </row>
    <row r="29" spans="1:22" ht="16.5" thickTop="1" x14ac:dyDescent="0.25">
      <c r="D29" s="13"/>
      <c r="E29" s="13"/>
      <c r="J29" s="19" t="s">
        <v>149</v>
      </c>
      <c r="K29" s="13"/>
      <c r="L29" s="13"/>
      <c r="M29" s="13"/>
      <c r="N29" s="60"/>
    </row>
    <row r="30" spans="1:22" x14ac:dyDescent="0.25">
      <c r="B30" s="2" t="s">
        <v>7</v>
      </c>
      <c r="C30" s="11" t="s">
        <v>97</v>
      </c>
      <c r="D30" s="11"/>
      <c r="E30" s="11"/>
      <c r="J30" s="13"/>
      <c r="K30" s="13"/>
      <c r="L30" s="13"/>
      <c r="M30" s="13"/>
    </row>
    <row r="31" spans="1:22" ht="16.5" thickBot="1" x14ac:dyDescent="0.3">
      <c r="C31" s="30">
        <v>1</v>
      </c>
      <c r="D31" s="21">
        <f>'EGSZ Intern'!D32</f>
        <v>15</v>
      </c>
      <c r="E31" s="13" t="s">
        <v>98</v>
      </c>
      <c r="G31" s="22" t="s">
        <v>36</v>
      </c>
      <c r="H31" s="10">
        <f>'EGSZ Intern'!H32</f>
        <v>45</v>
      </c>
      <c r="J31" s="13" t="s">
        <v>128</v>
      </c>
      <c r="K31" s="13"/>
      <c r="L31" s="13"/>
      <c r="M31" s="13"/>
    </row>
    <row r="32" spans="1:22" ht="16.5" thickTop="1" x14ac:dyDescent="0.25">
      <c r="B32" s="29"/>
      <c r="C32" s="29"/>
      <c r="E32" s="7"/>
      <c r="F32" s="7"/>
      <c r="H32" s="7"/>
      <c r="J32" s="13" t="s">
        <v>129</v>
      </c>
      <c r="K32" s="13"/>
      <c r="L32" s="13"/>
      <c r="M32" s="13"/>
    </row>
    <row r="33" spans="1:13" x14ac:dyDescent="0.25">
      <c r="D33" s="29"/>
      <c r="E33" s="29"/>
      <c r="G33" s="7"/>
      <c r="H33" s="7"/>
      <c r="J33" s="13"/>
      <c r="K33" s="13"/>
      <c r="L33" s="13"/>
      <c r="M33" s="13"/>
    </row>
    <row r="34" spans="1:13" x14ac:dyDescent="0.25">
      <c r="A34" s="9" t="s">
        <v>99</v>
      </c>
      <c r="C34" s="12"/>
      <c r="J34" s="4" t="s">
        <v>151</v>
      </c>
      <c r="K34" s="13"/>
      <c r="L34" s="13"/>
      <c r="M34" s="13"/>
    </row>
    <row r="35" spans="1:13" ht="3" customHeight="1" x14ac:dyDescent="0.25">
      <c r="C35" s="12"/>
      <c r="J35" s="13"/>
      <c r="K35" s="13"/>
      <c r="L35" s="13"/>
      <c r="M35" s="13"/>
    </row>
    <row r="36" spans="1:13" x14ac:dyDescent="0.25">
      <c r="C36" s="11"/>
      <c r="D36" s="13" t="s">
        <v>100</v>
      </c>
      <c r="G36" s="13" t="s">
        <v>36</v>
      </c>
      <c r="H36" s="18">
        <v>50</v>
      </c>
      <c r="J36" s="19" t="s">
        <v>130</v>
      </c>
      <c r="K36" s="13"/>
      <c r="L36" s="13"/>
      <c r="M36" s="13"/>
    </row>
    <row r="37" spans="1:13" ht="3" customHeight="1" x14ac:dyDescent="0.25">
      <c r="C37" s="11"/>
      <c r="G37" s="13"/>
      <c r="H37" s="18"/>
      <c r="J37" s="13"/>
      <c r="K37" s="13"/>
      <c r="L37" s="13"/>
      <c r="M37" s="13"/>
    </row>
    <row r="38" spans="1:13" x14ac:dyDescent="0.25">
      <c r="C38" s="39" t="s">
        <v>80</v>
      </c>
      <c r="D38" s="13" t="s">
        <v>101</v>
      </c>
      <c r="G38" s="13" t="s">
        <v>36</v>
      </c>
      <c r="H38" s="18">
        <v>44.35</v>
      </c>
      <c r="J38" s="53" t="s">
        <v>131</v>
      </c>
      <c r="K38" s="13"/>
      <c r="L38" s="13"/>
      <c r="M38" s="13"/>
    </row>
    <row r="39" spans="1:13" x14ac:dyDescent="0.25">
      <c r="C39" s="39" t="s">
        <v>80</v>
      </c>
      <c r="D39" s="13" t="s">
        <v>102</v>
      </c>
      <c r="E39" s="13"/>
      <c r="F39" s="13"/>
      <c r="G39" s="13" t="s">
        <v>36</v>
      </c>
      <c r="H39" s="18">
        <v>38.69</v>
      </c>
      <c r="J39" s="19" t="s">
        <v>133</v>
      </c>
      <c r="K39" s="13"/>
      <c r="L39" s="13"/>
      <c r="M39" s="13"/>
    </row>
    <row r="40" spans="1:13" x14ac:dyDescent="0.25">
      <c r="C40" s="39" t="s">
        <v>80</v>
      </c>
      <c r="D40" s="13" t="s">
        <v>103</v>
      </c>
      <c r="E40" s="21"/>
      <c r="F40" s="13"/>
      <c r="G40" s="13" t="s">
        <v>36</v>
      </c>
      <c r="H40" s="18">
        <v>45</v>
      </c>
      <c r="J40" s="13" t="s">
        <v>134</v>
      </c>
      <c r="K40" s="13"/>
      <c r="L40" s="13"/>
      <c r="M40" s="13"/>
    </row>
    <row r="41" spans="1:13" x14ac:dyDescent="0.25">
      <c r="C41" s="39" t="s">
        <v>80</v>
      </c>
      <c r="D41" s="13" t="s">
        <v>104</v>
      </c>
      <c r="G41" s="5" t="s">
        <v>36</v>
      </c>
      <c r="H41" s="15">
        <v>0</v>
      </c>
      <c r="J41" s="13" t="s">
        <v>135</v>
      </c>
      <c r="K41" s="13"/>
      <c r="L41" s="13"/>
      <c r="M41" s="13"/>
    </row>
    <row r="42" spans="1:13" ht="16.5" thickBot="1" x14ac:dyDescent="0.3">
      <c r="C42" s="14" t="s">
        <v>25</v>
      </c>
      <c r="D42" s="13" t="s">
        <v>105</v>
      </c>
      <c r="E42" s="13"/>
      <c r="G42" s="22" t="s">
        <v>36</v>
      </c>
      <c r="H42" s="10">
        <f>'EGSZ Intern'!H43</f>
        <v>178.04</v>
      </c>
      <c r="J42" s="13" t="s">
        <v>152</v>
      </c>
      <c r="K42" s="13"/>
      <c r="L42" s="13"/>
      <c r="M42" s="13"/>
    </row>
    <row r="43" spans="1:13" ht="16.5" thickTop="1" x14ac:dyDescent="0.25">
      <c r="C43" s="14"/>
      <c r="D43" s="13"/>
      <c r="E43" s="13"/>
      <c r="G43" s="21"/>
      <c r="H43" s="7"/>
      <c r="J43" s="13" t="s">
        <v>132</v>
      </c>
      <c r="K43" s="13"/>
      <c r="L43" s="13"/>
      <c r="M43" s="13"/>
    </row>
    <row r="44" spans="1:13" ht="15" customHeight="1" x14ac:dyDescent="0.25">
      <c r="D44" s="29"/>
      <c r="E44" s="29"/>
      <c r="G44" s="7"/>
      <c r="H44" s="7"/>
      <c r="J44" s="13"/>
      <c r="K44" s="13"/>
      <c r="L44" s="13"/>
      <c r="M44" s="13"/>
    </row>
    <row r="45" spans="1:13" x14ac:dyDescent="0.25">
      <c r="A45" s="9" t="s">
        <v>106</v>
      </c>
      <c r="C45" s="12"/>
      <c r="J45" s="63"/>
      <c r="K45" s="13"/>
      <c r="L45" s="13"/>
      <c r="M45" s="13"/>
    </row>
    <row r="46" spans="1:13" ht="3" customHeight="1" x14ac:dyDescent="0.25">
      <c r="C46" s="12"/>
      <c r="J46" s="13"/>
      <c r="K46" s="13"/>
      <c r="L46" s="13"/>
      <c r="M46" s="13"/>
    </row>
    <row r="47" spans="1:13" x14ac:dyDescent="0.25">
      <c r="B47" s="2" t="s">
        <v>5</v>
      </c>
      <c r="C47" s="11" t="s">
        <v>107</v>
      </c>
      <c r="J47" s="13"/>
      <c r="K47" s="13"/>
      <c r="L47" s="13"/>
      <c r="M47" s="13"/>
    </row>
    <row r="48" spans="1:13" ht="3" customHeight="1" x14ac:dyDescent="0.25">
      <c r="C48" s="11"/>
      <c r="J48" s="13"/>
      <c r="K48" s="13"/>
      <c r="L48" s="13"/>
      <c r="M48" s="13"/>
    </row>
    <row r="49" spans="1:13" x14ac:dyDescent="0.25">
      <c r="D49" s="13" t="s">
        <v>156</v>
      </c>
      <c r="E49" s="13"/>
      <c r="G49" s="13" t="s">
        <v>36</v>
      </c>
      <c r="H49" s="2">
        <f>'EGSZ Intern'!H49</f>
        <v>340</v>
      </c>
      <c r="J49" s="19" t="s">
        <v>155</v>
      </c>
      <c r="K49" s="13"/>
      <c r="L49" s="13"/>
      <c r="M49" s="13"/>
    </row>
    <row r="50" spans="1:13" x14ac:dyDescent="0.25">
      <c r="C50" s="14" t="s">
        <v>24</v>
      </c>
      <c r="D50" s="13" t="s">
        <v>105</v>
      </c>
      <c r="E50" s="13"/>
      <c r="G50" s="13" t="s">
        <v>36</v>
      </c>
      <c r="H50" s="2">
        <f>'EGSZ Intern'!H50</f>
        <v>-178.04</v>
      </c>
      <c r="K50" s="13"/>
      <c r="L50" s="13"/>
      <c r="M50" s="13"/>
    </row>
    <row r="51" spans="1:13" x14ac:dyDescent="0.25">
      <c r="C51" s="39" t="s">
        <v>80</v>
      </c>
      <c r="D51" s="13" t="s">
        <v>111</v>
      </c>
      <c r="E51" s="13"/>
      <c r="G51" s="5" t="s">
        <v>36</v>
      </c>
      <c r="H51" s="8">
        <f>'EGSZ Intern'!H51</f>
        <v>57</v>
      </c>
      <c r="J51" s="13"/>
      <c r="K51" s="13"/>
      <c r="L51" s="13"/>
      <c r="M51" s="13"/>
    </row>
    <row r="52" spans="1:13" x14ac:dyDescent="0.25">
      <c r="C52" s="14" t="s">
        <v>25</v>
      </c>
      <c r="D52" s="13" t="s">
        <v>112</v>
      </c>
      <c r="E52" s="13"/>
      <c r="G52" s="55" t="s">
        <v>36</v>
      </c>
      <c r="H52" s="56">
        <f>'EGSZ Intern'!H52</f>
        <v>218.96</v>
      </c>
      <c r="J52" s="13"/>
      <c r="K52" s="13"/>
      <c r="L52" s="13"/>
      <c r="M52" s="13"/>
    </row>
    <row r="53" spans="1:13" ht="3" customHeight="1" x14ac:dyDescent="0.25">
      <c r="C53" s="13"/>
      <c r="J53" s="13"/>
      <c r="K53" s="13"/>
      <c r="L53" s="13"/>
      <c r="M53" s="13"/>
    </row>
    <row r="54" spans="1:13" x14ac:dyDescent="0.25">
      <c r="B54" s="2" t="s">
        <v>7</v>
      </c>
      <c r="C54" s="11" t="s">
        <v>113</v>
      </c>
      <c r="J54" s="64" t="s">
        <v>136</v>
      </c>
      <c r="K54" s="13"/>
      <c r="L54" s="13"/>
      <c r="M54" s="13"/>
    </row>
    <row r="55" spans="1:13" ht="3" customHeight="1" x14ac:dyDescent="0.25">
      <c r="C55" s="11"/>
      <c r="J55" s="11"/>
      <c r="K55" s="13"/>
      <c r="L55" s="13"/>
      <c r="M55" s="13"/>
    </row>
    <row r="56" spans="1:13" x14ac:dyDescent="0.25">
      <c r="C56" s="39" t="s">
        <v>80</v>
      </c>
      <c r="D56" s="13" t="s">
        <v>114</v>
      </c>
      <c r="E56" s="13"/>
      <c r="G56" s="5" t="s">
        <v>36</v>
      </c>
      <c r="H56" s="8">
        <f>'EGSZ Intern'!H56</f>
        <v>45</v>
      </c>
      <c r="J56" s="13" t="s">
        <v>153</v>
      </c>
      <c r="K56" s="13"/>
      <c r="L56" s="13"/>
      <c r="M56" s="13"/>
    </row>
    <row r="57" spans="1:13" ht="3" customHeight="1" x14ac:dyDescent="0.25">
      <c r="C57" s="1"/>
      <c r="D57" s="13"/>
      <c r="E57" s="13"/>
      <c r="G57" s="7"/>
      <c r="H57" s="7"/>
      <c r="J57" s="13"/>
      <c r="K57" s="13"/>
      <c r="L57" s="13"/>
      <c r="M57" s="13"/>
    </row>
    <row r="58" spans="1:13" ht="15" customHeight="1" x14ac:dyDescent="0.25">
      <c r="C58" s="1"/>
      <c r="D58" s="13"/>
      <c r="E58" s="13"/>
      <c r="G58" s="7"/>
      <c r="H58" s="7"/>
      <c r="J58" s="13" t="s">
        <v>137</v>
      </c>
      <c r="K58" s="13"/>
      <c r="L58" s="13"/>
      <c r="M58" s="13"/>
    </row>
    <row r="59" spans="1:13" ht="16.5" thickBot="1" x14ac:dyDescent="0.3">
      <c r="C59" s="14" t="s">
        <v>25</v>
      </c>
      <c r="D59" s="13" t="s">
        <v>115</v>
      </c>
      <c r="E59" s="13"/>
      <c r="G59" s="22" t="s">
        <v>36</v>
      </c>
      <c r="H59" s="10">
        <f>'EGSZ Intern'!H58</f>
        <v>263.96000000000004</v>
      </c>
      <c r="J59" s="19" t="s">
        <v>138</v>
      </c>
      <c r="K59" s="13"/>
      <c r="L59" s="13"/>
      <c r="M59" s="13"/>
    </row>
    <row r="60" spans="1:13" ht="15" customHeight="1" thickTop="1" x14ac:dyDescent="0.25">
      <c r="C60" s="13"/>
      <c r="J60" s="19"/>
      <c r="K60" s="13"/>
      <c r="L60" s="13"/>
      <c r="M60" s="13"/>
    </row>
    <row r="61" spans="1:13" ht="15" hidden="1" customHeight="1" x14ac:dyDescent="0.25">
      <c r="A61" s="9" t="s">
        <v>77</v>
      </c>
      <c r="C61" s="13"/>
      <c r="J61" s="13"/>
      <c r="K61" s="13"/>
      <c r="L61" s="13"/>
      <c r="M61" s="13"/>
    </row>
    <row r="62" spans="1:13" ht="15" hidden="1" customHeight="1" x14ac:dyDescent="0.25">
      <c r="C62" s="13"/>
      <c r="J62" s="13"/>
      <c r="K62" s="13"/>
      <c r="L62" s="13"/>
      <c r="M62" s="13"/>
    </row>
    <row r="63" spans="1:13" ht="15" hidden="1" customHeight="1" x14ac:dyDescent="0.25">
      <c r="C63" s="30">
        <v>5</v>
      </c>
      <c r="D63" s="2" t="s">
        <v>23</v>
      </c>
      <c r="G63" s="13" t="s">
        <v>36</v>
      </c>
      <c r="H63" s="7">
        <f>'EGSZ Intern'!H62</f>
        <v>15</v>
      </c>
      <c r="J63" s="13"/>
      <c r="K63" s="13"/>
      <c r="L63" s="13"/>
      <c r="M63" s="13"/>
    </row>
    <row r="64" spans="1:13" ht="15" hidden="1" customHeight="1" x14ac:dyDescent="0.25">
      <c r="C64" s="14" t="s">
        <v>24</v>
      </c>
      <c r="D64" s="2" t="s">
        <v>18</v>
      </c>
      <c r="G64" s="5" t="s">
        <v>36</v>
      </c>
      <c r="H64" s="8">
        <f>'EGSZ Intern'!H63</f>
        <v>45</v>
      </c>
      <c r="J64" s="13"/>
      <c r="K64" s="13"/>
      <c r="L64" s="13"/>
      <c r="M64" s="13"/>
    </row>
    <row r="65" spans="1:13" ht="15" hidden="1" customHeight="1" thickBot="1" x14ac:dyDescent="0.3">
      <c r="C65" s="14" t="s">
        <v>25</v>
      </c>
      <c r="D65" s="13" t="s">
        <v>55</v>
      </c>
      <c r="E65" s="13"/>
      <c r="G65" s="22" t="s">
        <v>36</v>
      </c>
      <c r="H65" s="10">
        <f>MAX(0,H63-H64)</f>
        <v>0</v>
      </c>
      <c r="J65" s="13"/>
      <c r="K65" s="13"/>
      <c r="L65" s="13"/>
      <c r="M65" s="13"/>
    </row>
    <row r="66" spans="1:13" ht="15" hidden="1" customHeight="1" thickTop="1" x14ac:dyDescent="0.25">
      <c r="J66" s="13"/>
      <c r="K66" s="13"/>
      <c r="L66" s="13"/>
      <c r="M66" s="13"/>
    </row>
    <row r="67" spans="1:13" ht="15" customHeight="1" x14ac:dyDescent="0.25">
      <c r="A67" s="9" t="s">
        <v>116</v>
      </c>
      <c r="J67" s="13" t="s">
        <v>139</v>
      </c>
      <c r="K67" s="13"/>
      <c r="L67" s="13"/>
      <c r="M67" s="13"/>
    </row>
    <row r="68" spans="1:13" x14ac:dyDescent="0.25">
      <c r="J68" s="13" t="s">
        <v>140</v>
      </c>
      <c r="K68" s="13"/>
      <c r="L68" s="13"/>
      <c r="M68" s="13"/>
    </row>
    <row r="69" spans="1:13" x14ac:dyDescent="0.25">
      <c r="J69" s="13" t="s">
        <v>141</v>
      </c>
      <c r="K69" s="13"/>
      <c r="L69" s="13"/>
      <c r="M69" s="13"/>
    </row>
    <row r="70" spans="1:13" x14ac:dyDescent="0.25">
      <c r="C70" s="8"/>
      <c r="D70" s="8"/>
      <c r="E70" s="8"/>
      <c r="H70" s="14" t="s">
        <v>10</v>
      </c>
      <c r="J70" s="65" t="s">
        <v>33</v>
      </c>
      <c r="K70" s="13"/>
      <c r="L70" s="13"/>
      <c r="M70" s="13"/>
    </row>
    <row r="71" spans="1:13" x14ac:dyDescent="0.25">
      <c r="C71" s="67" t="s">
        <v>117</v>
      </c>
      <c r="D71" s="67"/>
      <c r="E71" s="67"/>
      <c r="G71" s="31" t="s">
        <v>118</v>
      </c>
      <c r="J71" s="13"/>
      <c r="K71" s="13"/>
      <c r="L71" s="13"/>
      <c r="M71" s="13"/>
    </row>
    <row r="72" spans="1:13" x14ac:dyDescent="0.25">
      <c r="J72" s="13"/>
      <c r="K72" s="13"/>
      <c r="L72" s="13"/>
      <c r="M72" s="13"/>
    </row>
    <row r="73" spans="1:13" x14ac:dyDescent="0.25">
      <c r="J73" s="13"/>
      <c r="K73" s="13"/>
      <c r="L73" s="13"/>
      <c r="M73" s="13"/>
    </row>
    <row r="74" spans="1:13" x14ac:dyDescent="0.25">
      <c r="J74" s="13"/>
      <c r="K74" s="13"/>
      <c r="L74" s="13"/>
      <c r="M74" s="13"/>
    </row>
    <row r="75" spans="1:13" x14ac:dyDescent="0.25">
      <c r="J75" s="13"/>
      <c r="K75" s="13"/>
      <c r="L75" s="13"/>
      <c r="M75" s="13"/>
    </row>
    <row r="76" spans="1:13" x14ac:dyDescent="0.25">
      <c r="J76" s="13"/>
      <c r="K76" s="13"/>
      <c r="L76" s="13"/>
      <c r="M76" s="13"/>
    </row>
    <row r="77" spans="1:13" x14ac:dyDescent="0.25">
      <c r="A77" s="61"/>
      <c r="B77"/>
      <c r="C77"/>
      <c r="D77"/>
      <c r="E77"/>
      <c r="F77"/>
      <c r="G77"/>
      <c r="H77"/>
      <c r="I77"/>
      <c r="J77"/>
      <c r="K77"/>
    </row>
    <row r="78" spans="1:13" x14ac:dyDescent="0.25">
      <c r="B78" s="59"/>
      <c r="C78"/>
      <c r="D78"/>
      <c r="E78"/>
      <c r="F78"/>
      <c r="G78"/>
      <c r="H78"/>
      <c r="I78"/>
      <c r="J78"/>
      <c r="K78"/>
    </row>
    <row r="79" spans="1:13" x14ac:dyDescent="0.25">
      <c r="B79" s="59"/>
      <c r="C79" s="59"/>
      <c r="D79"/>
      <c r="E79"/>
      <c r="F79"/>
      <c r="G79"/>
      <c r="H79"/>
      <c r="I79"/>
      <c r="J79"/>
      <c r="K79"/>
    </row>
    <row r="80" spans="1:13" x14ac:dyDescent="0.25">
      <c r="B80" s="59"/>
      <c r="C80"/>
      <c r="D80"/>
      <c r="E80"/>
      <c r="F80"/>
      <c r="G80"/>
      <c r="H80"/>
      <c r="I80"/>
      <c r="J80"/>
      <c r="K80"/>
    </row>
    <row r="81" spans="1:11" x14ac:dyDescent="0.25">
      <c r="B81"/>
      <c r="C81"/>
      <c r="D81"/>
      <c r="E81"/>
      <c r="F81"/>
      <c r="G81"/>
      <c r="H81"/>
      <c r="I81"/>
      <c r="J81"/>
      <c r="K81"/>
    </row>
    <row r="82" spans="1:11" x14ac:dyDescent="0.25">
      <c r="B82"/>
      <c r="C82"/>
      <c r="D82"/>
      <c r="E82"/>
      <c r="F82"/>
    </row>
    <row r="83" spans="1:11" x14ac:dyDescent="0.25">
      <c r="B83"/>
      <c r="C83"/>
      <c r="D83"/>
      <c r="E83"/>
      <c r="F83"/>
    </row>
    <row r="84" spans="1:11" x14ac:dyDescent="0.25">
      <c r="B84"/>
      <c r="C84"/>
      <c r="D84"/>
      <c r="E84"/>
      <c r="F84"/>
    </row>
    <row r="86" spans="1:11" x14ac:dyDescent="0.25">
      <c r="A86" s="13"/>
      <c r="D86"/>
      <c r="E86"/>
      <c r="F86"/>
      <c r="G86"/>
      <c r="H86"/>
      <c r="I86"/>
      <c r="J86"/>
    </row>
    <row r="87" spans="1:11" x14ac:dyDescent="0.25">
      <c r="D87"/>
      <c r="E87"/>
      <c r="F87"/>
      <c r="G87"/>
      <c r="H87"/>
      <c r="I87"/>
      <c r="J87"/>
    </row>
    <row r="88" spans="1:11" x14ac:dyDescent="0.25">
      <c r="D88"/>
      <c r="E88"/>
      <c r="F88"/>
      <c r="G88"/>
      <c r="H88"/>
      <c r="I88"/>
      <c r="J88"/>
    </row>
    <row r="89" spans="1:11" x14ac:dyDescent="0.25">
      <c r="D89"/>
      <c r="E89"/>
      <c r="F89"/>
      <c r="G89"/>
      <c r="H89"/>
      <c r="I89"/>
      <c r="J89"/>
    </row>
    <row r="90" spans="1:11" x14ac:dyDescent="0.25">
      <c r="D90"/>
      <c r="E90"/>
      <c r="F90"/>
      <c r="G90"/>
      <c r="H90"/>
      <c r="I90"/>
      <c r="J90"/>
    </row>
  </sheetData>
  <sheetProtection algorithmName="SHA-512" hashValue="I/1H+5QCmirOXJ+bK/kDuRjFj5DcTAPumVi3Z/LWXdiD5u/9QqljWyjYmlSYhIvp2uWXHDD1QByaZFxFnWruDA==" saltValue="tFzEfxZ02vBZouNyNSrLlQ==" spinCount="100000" sheet="1" objects="1" scenarios="1"/>
  <mergeCells count="3">
    <mergeCell ref="A1:H1"/>
    <mergeCell ref="C71:E71"/>
    <mergeCell ref="A2:H2"/>
  </mergeCells>
  <hyperlinks>
    <hyperlink ref="J70" r:id="rId1"/>
  </hyperlinks>
  <pageMargins left="0.74803149606299213" right="0.70866141732283472" top="0.74803149606299213" bottom="0.74803149606299213" header="0.31496062992125984" footer="0.31496062992125984"/>
  <pageSetup paperSize="9" scale="75" fitToWidth="0" orientation="portrait" r:id="rId2"/>
  <headerFooter alignWithMargins="0">
    <oddHeader>&amp;L&amp;"CorpoA,Standard"&amp;16EGSZ &amp;"CorpoS,Standard"&amp;8Wirtschaftsprüfer | Steuerberater | Rechtsanwälte</oddHeader>
    <oddFooter>&amp;L&amp;"CorpoS,Standard"&amp;8BCG / &amp;F / &amp;A / &amp;D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topLeftCell="A8" workbookViewId="0">
      <selection activeCell="H33" sqref="H33"/>
    </sheetView>
  </sheetViews>
  <sheetFormatPr baseColWidth="10" defaultColWidth="15.625" defaultRowHeight="15.75" x14ac:dyDescent="0.25"/>
  <cols>
    <col min="1" max="1" width="10.125" style="2" customWidth="1"/>
    <col min="2" max="3" width="4.625" style="2" customWidth="1"/>
    <col min="4" max="4" width="14.75" style="2" customWidth="1"/>
    <col min="5" max="5" width="4.625" style="2" customWidth="1"/>
    <col min="6" max="6" width="30.25" style="2" customWidth="1"/>
    <col min="7" max="7" width="4.625" style="2" customWidth="1"/>
    <col min="8" max="8" width="11.5" style="2" customWidth="1"/>
    <col min="9" max="9" width="4.125" style="2" customWidth="1"/>
    <col min="10" max="10" width="82.5" style="2" customWidth="1"/>
    <col min="11" max="22" width="15.625" style="2"/>
    <col min="23" max="16384" width="15.625" style="1"/>
  </cols>
  <sheetData>
    <row r="1" spans="1:10" x14ac:dyDescent="0.25">
      <c r="A1" s="66" t="s">
        <v>14</v>
      </c>
      <c r="B1" s="66"/>
      <c r="C1" s="66"/>
      <c r="D1" s="66"/>
      <c r="E1" s="66"/>
      <c r="F1" s="66"/>
      <c r="G1" s="66"/>
      <c r="H1" s="66"/>
      <c r="J1" s="24" t="s">
        <v>39</v>
      </c>
    </row>
    <row r="2" spans="1:10" x14ac:dyDescent="0.25">
      <c r="A2" s="66" t="s">
        <v>73</v>
      </c>
      <c r="B2" s="66"/>
      <c r="C2" s="66"/>
      <c r="D2" s="66"/>
      <c r="E2" s="66"/>
      <c r="F2" s="66"/>
      <c r="G2" s="66"/>
      <c r="H2" s="66"/>
      <c r="J2" s="24"/>
    </row>
    <row r="3" spans="1:10" x14ac:dyDescent="0.25">
      <c r="D3" s="40"/>
      <c r="J3" s="3"/>
    </row>
    <row r="4" spans="1:10" x14ac:dyDescent="0.25">
      <c r="A4" s="4" t="s">
        <v>0</v>
      </c>
      <c r="B4" s="4"/>
      <c r="D4" s="41" t="str">
        <f>'Firmenwagen Arbeitnehmer'!D4</f>
        <v>ABC GmbH</v>
      </c>
      <c r="E4" s="26"/>
      <c r="F4" s="5"/>
      <c r="G4" s="6"/>
      <c r="H4" s="7"/>
      <c r="J4" s="25"/>
    </row>
    <row r="5" spans="1:10" x14ac:dyDescent="0.25">
      <c r="A5" s="4" t="s">
        <v>1</v>
      </c>
      <c r="B5" s="4"/>
      <c r="D5" s="41" t="str">
        <f>'Firmenwagen Arbeitnehmer'!D5</f>
        <v>Jan Mustermann</v>
      </c>
      <c r="E5" s="26"/>
      <c r="F5" s="8"/>
      <c r="G5" s="7"/>
      <c r="H5" s="7"/>
    </row>
    <row r="6" spans="1:10" x14ac:dyDescent="0.25">
      <c r="A6" s="4" t="s">
        <v>2</v>
      </c>
      <c r="B6" s="4"/>
      <c r="D6" s="42">
        <f>'Firmenwagen Arbeitnehmer'!D6</f>
        <v>0</v>
      </c>
      <c r="E6" s="27"/>
      <c r="F6" s="8"/>
      <c r="G6" s="7"/>
      <c r="H6" s="7"/>
    </row>
    <row r="7" spans="1:10" x14ac:dyDescent="0.25">
      <c r="A7" s="4" t="s">
        <v>11</v>
      </c>
      <c r="B7" s="4"/>
      <c r="D7" s="43">
        <f>'Firmenwagen Arbeitnehmer'!D7</f>
        <v>43205</v>
      </c>
      <c r="E7" s="28"/>
      <c r="F7" s="8"/>
      <c r="G7" s="7"/>
      <c r="H7" s="7"/>
    </row>
    <row r="8" spans="1:10" x14ac:dyDescent="0.25">
      <c r="D8" s="40"/>
    </row>
    <row r="9" spans="1:10" x14ac:dyDescent="0.25">
      <c r="A9" s="9" t="s">
        <v>3</v>
      </c>
      <c r="B9" s="9"/>
    </row>
    <row r="11" spans="1:10" ht="16.5" thickBot="1" x14ac:dyDescent="0.3">
      <c r="A11" s="2" t="s">
        <v>15</v>
      </c>
      <c r="C11" s="13" t="s">
        <v>36</v>
      </c>
      <c r="D11" s="44">
        <f>'Firmenwagen Arbeitnehmer'!D12</f>
        <v>34025</v>
      </c>
      <c r="E11" s="21"/>
      <c r="F11" s="13" t="s">
        <v>53</v>
      </c>
      <c r="G11" s="22" t="s">
        <v>36</v>
      </c>
      <c r="H11" s="10">
        <f>'EGSZ Datenblatt intern'!H9</f>
        <v>340</v>
      </c>
    </row>
    <row r="12" spans="1:10" ht="16.5" thickTop="1" x14ac:dyDescent="0.25"/>
    <row r="13" spans="1:10" x14ac:dyDescent="0.25">
      <c r="C13" s="2" t="s">
        <v>13</v>
      </c>
      <c r="J13" s="19"/>
    </row>
    <row r="14" spans="1:10" x14ac:dyDescent="0.25">
      <c r="C14" s="2" t="s">
        <v>16</v>
      </c>
      <c r="J14" s="13"/>
    </row>
    <row r="15" spans="1:10" x14ac:dyDescent="0.25">
      <c r="C15" s="2" t="s">
        <v>8</v>
      </c>
      <c r="J15" s="13"/>
    </row>
    <row r="17" spans="1:10" x14ac:dyDescent="0.25">
      <c r="A17" s="9" t="s">
        <v>4</v>
      </c>
      <c r="B17" s="9"/>
    </row>
    <row r="18" spans="1:10" x14ac:dyDescent="0.25">
      <c r="C18" s="40"/>
      <c r="D18" s="40"/>
      <c r="E18" s="40"/>
      <c r="F18" s="40"/>
    </row>
    <row r="19" spans="1:10" x14ac:dyDescent="0.25">
      <c r="B19" s="2" t="s">
        <v>5</v>
      </c>
      <c r="C19" s="45" t="s">
        <v>46</v>
      </c>
      <c r="D19" s="45"/>
      <c r="E19" s="45"/>
      <c r="F19" s="40"/>
    </row>
    <row r="20" spans="1:10" x14ac:dyDescent="0.25">
      <c r="C20" s="45"/>
      <c r="D20" s="45"/>
      <c r="E20" s="45"/>
      <c r="F20" s="40"/>
      <c r="J20" s="13"/>
    </row>
    <row r="21" spans="1:10" x14ac:dyDescent="0.25">
      <c r="C21" s="40"/>
      <c r="D21" s="44">
        <f>'Firmenwagen Arbeitnehmer'!D22</f>
        <v>10</v>
      </c>
      <c r="E21" s="46" t="s">
        <v>6</v>
      </c>
      <c r="F21" s="40" t="s">
        <v>21</v>
      </c>
      <c r="G21" s="13" t="s">
        <v>36</v>
      </c>
      <c r="H21" s="7">
        <f>IF('Firmenwagen Arbeitnehmer'!D25="",'EGSZ Datenblatt intern'!H20,IF(D25&lt;='EGSZ Datenblatt intern'!D24,0,'EGSZ Datenblatt intern'!H20))</f>
        <v>102</v>
      </c>
      <c r="J21" s="13"/>
    </row>
    <row r="22" spans="1:10" x14ac:dyDescent="0.25">
      <c r="C22" s="40"/>
      <c r="D22" s="46"/>
      <c r="E22" s="46"/>
      <c r="F22" s="40"/>
      <c r="H22" s="7"/>
      <c r="J22" s="19"/>
    </row>
    <row r="23" spans="1:10" x14ac:dyDescent="0.25">
      <c r="B23" s="13"/>
      <c r="C23" s="45" t="s">
        <v>47</v>
      </c>
      <c r="D23" s="46"/>
      <c r="E23" s="46"/>
      <c r="F23" s="40"/>
      <c r="H23" s="32" t="str">
        <f>IF(D25=0,"",IF(D62&gt;D25,"Anzahl Fahrten unplausibel/Bitte überprüfen!",""))</f>
        <v/>
      </c>
      <c r="J23" s="19"/>
    </row>
    <row r="24" spans="1:10" x14ac:dyDescent="0.25">
      <c r="C24" s="40"/>
      <c r="D24" s="46"/>
      <c r="E24" s="46"/>
      <c r="F24" s="40"/>
      <c r="H24" s="7"/>
      <c r="J24" s="13"/>
    </row>
    <row r="25" spans="1:10" x14ac:dyDescent="0.25">
      <c r="C25" s="40"/>
      <c r="D25" s="47">
        <f>'Firmenwagen Arbeitnehmer'!D25</f>
        <v>0</v>
      </c>
      <c r="E25" s="40" t="s">
        <v>35</v>
      </c>
      <c r="F25" s="40"/>
      <c r="G25" s="13"/>
      <c r="H25" s="7"/>
      <c r="J25" s="13"/>
    </row>
    <row r="26" spans="1:10" x14ac:dyDescent="0.25">
      <c r="C26" s="48" t="s">
        <v>22</v>
      </c>
      <c r="D26" s="46">
        <f>'EGSZ Datenblatt intern'!D18</f>
        <v>10</v>
      </c>
      <c r="E26" s="46" t="s">
        <v>6</v>
      </c>
      <c r="F26" s="40" t="s">
        <v>37</v>
      </c>
      <c r="G26" s="13" t="s">
        <v>36</v>
      </c>
      <c r="H26" s="7">
        <f>IF(D25="",0,IF(D25&lt;='EGSZ Datenblatt intern'!D24,'EGSZ Datenblatt intern'!H29,0))</f>
        <v>0</v>
      </c>
      <c r="J26" s="13"/>
    </row>
    <row r="27" spans="1:10" x14ac:dyDescent="0.25">
      <c r="C27" s="14" t="s">
        <v>24</v>
      </c>
      <c r="D27" s="13" t="s">
        <v>54</v>
      </c>
      <c r="G27" s="5" t="s">
        <v>36</v>
      </c>
      <c r="H27" s="8">
        <f>H32</f>
        <v>45</v>
      </c>
      <c r="J27" s="19"/>
    </row>
    <row r="28" spans="1:10" ht="16.5" thickBot="1" x14ac:dyDescent="0.3">
      <c r="C28" s="14" t="s">
        <v>25</v>
      </c>
      <c r="D28" s="13" t="s">
        <v>26</v>
      </c>
      <c r="E28" s="13"/>
      <c r="G28" s="22" t="s">
        <v>36</v>
      </c>
      <c r="H28" s="10">
        <f>MAX(0,H21+H26-H27)</f>
        <v>57</v>
      </c>
      <c r="J28" s="19"/>
    </row>
    <row r="29" spans="1:10" ht="16.5" thickTop="1" x14ac:dyDescent="0.25">
      <c r="D29" s="13"/>
      <c r="E29" s="13"/>
      <c r="J29" s="13"/>
    </row>
    <row r="30" spans="1:10" x14ac:dyDescent="0.25">
      <c r="B30" s="2" t="s">
        <v>7</v>
      </c>
      <c r="C30" s="11" t="s">
        <v>45</v>
      </c>
      <c r="D30" s="11"/>
      <c r="E30" s="11"/>
    </row>
    <row r="31" spans="1:10" x14ac:dyDescent="0.25">
      <c r="C31" s="45"/>
      <c r="D31" s="45"/>
      <c r="E31" s="45"/>
      <c r="F31" s="40"/>
      <c r="G31" s="40"/>
      <c r="H31" s="40"/>
    </row>
    <row r="32" spans="1:10" ht="16.5" thickBot="1" x14ac:dyDescent="0.3">
      <c r="C32" s="49">
        <f>'Firmenwagen Arbeitnehmer'!C31</f>
        <v>1</v>
      </c>
      <c r="D32" s="46">
        <f>IF('Firmenwagen Arbeitnehmer'!D25="",15,'EGSZ Datenblatt intern'!D27)</f>
        <v>15</v>
      </c>
      <c r="E32" s="40" t="s">
        <v>23</v>
      </c>
      <c r="F32" s="40"/>
      <c r="G32" s="50" t="s">
        <v>36</v>
      </c>
      <c r="H32" s="50">
        <f>IF(C32=1,MIN((D32*D26*0.3),H21+H26),0)</f>
        <v>45</v>
      </c>
      <c r="J32" s="13"/>
    </row>
    <row r="33" spans="1:10" ht="16.5" thickTop="1" x14ac:dyDescent="0.25">
      <c r="C33" s="40"/>
      <c r="D33" s="40" t="s">
        <v>38</v>
      </c>
      <c r="E33" s="40"/>
      <c r="F33" s="40"/>
      <c r="G33" s="46"/>
      <c r="H33" s="46"/>
    </row>
    <row r="34" spans="1:10" x14ac:dyDescent="0.25">
      <c r="C34" s="40"/>
      <c r="D34" s="46"/>
      <c r="E34" s="46"/>
      <c r="F34" s="40"/>
      <c r="G34" s="46"/>
      <c r="H34" s="46"/>
    </row>
    <row r="35" spans="1:10" x14ac:dyDescent="0.25">
      <c r="A35" s="9" t="s">
        <v>79</v>
      </c>
      <c r="C35" s="51"/>
      <c r="D35" s="40"/>
      <c r="E35" s="40"/>
      <c r="F35" s="40"/>
      <c r="G35" s="40"/>
      <c r="H35" s="40"/>
    </row>
    <row r="36" spans="1:10" ht="3" customHeight="1" x14ac:dyDescent="0.25">
      <c r="C36" s="51"/>
      <c r="D36" s="40"/>
      <c r="E36" s="40"/>
      <c r="F36" s="40"/>
      <c r="G36" s="40"/>
      <c r="H36" s="40"/>
    </row>
    <row r="37" spans="1:10" x14ac:dyDescent="0.25">
      <c r="C37" s="45"/>
      <c r="D37" s="40" t="s">
        <v>75</v>
      </c>
      <c r="E37" s="40"/>
      <c r="F37" s="40"/>
      <c r="G37" s="40" t="s">
        <v>36</v>
      </c>
      <c r="H37" s="44">
        <f>'Firmenwagen Arbeitnehmer'!H36</f>
        <v>50</v>
      </c>
      <c r="J37" s="19"/>
    </row>
    <row r="38" spans="1:10" ht="3" customHeight="1" x14ac:dyDescent="0.25">
      <c r="C38" s="45"/>
      <c r="D38" s="40"/>
      <c r="E38" s="40"/>
      <c r="F38" s="40"/>
      <c r="G38" s="40"/>
      <c r="H38" s="44"/>
    </row>
    <row r="39" spans="1:10" x14ac:dyDescent="0.25">
      <c r="C39" s="48" t="s">
        <v>80</v>
      </c>
      <c r="D39" s="40" t="s">
        <v>76</v>
      </c>
      <c r="E39" s="40"/>
      <c r="F39" s="40"/>
      <c r="G39" s="40" t="s">
        <v>36</v>
      </c>
      <c r="H39" s="44">
        <f>'Firmenwagen Arbeitnehmer'!H38</f>
        <v>44.35</v>
      </c>
    </row>
    <row r="40" spans="1:10" x14ac:dyDescent="0.25">
      <c r="C40" s="48"/>
      <c r="D40" s="40"/>
      <c r="E40" s="40"/>
      <c r="F40" s="40"/>
      <c r="G40" s="40" t="s">
        <v>36</v>
      </c>
      <c r="H40" s="44">
        <f>'Firmenwagen Arbeitnehmer'!H39</f>
        <v>38.69</v>
      </c>
    </row>
    <row r="41" spans="1:10" x14ac:dyDescent="0.25">
      <c r="C41" s="48"/>
      <c r="D41" s="40"/>
      <c r="E41" s="46"/>
      <c r="F41" s="40"/>
      <c r="G41" s="40" t="s">
        <v>36</v>
      </c>
      <c r="H41" s="44">
        <f>'Firmenwagen Arbeitnehmer'!H40</f>
        <v>45</v>
      </c>
    </row>
    <row r="42" spans="1:10" x14ac:dyDescent="0.25">
      <c r="C42" s="48"/>
      <c r="D42" s="40"/>
      <c r="E42" s="40"/>
      <c r="F42" s="40"/>
      <c r="G42" s="52" t="s">
        <v>36</v>
      </c>
      <c r="H42" s="41">
        <f>'Firmenwagen Arbeitnehmer'!H41</f>
        <v>0</v>
      </c>
    </row>
    <row r="43" spans="1:10" ht="16.5" thickBot="1" x14ac:dyDescent="0.3">
      <c r="C43" s="14" t="s">
        <v>25</v>
      </c>
      <c r="D43" s="13" t="s">
        <v>81</v>
      </c>
      <c r="E43" s="13"/>
      <c r="G43" s="22" t="s">
        <v>36</v>
      </c>
      <c r="H43" s="10">
        <f>SUM(H37:H42)</f>
        <v>178.04</v>
      </c>
    </row>
    <row r="44" spans="1:10" ht="16.5" thickTop="1" x14ac:dyDescent="0.25">
      <c r="D44" s="29"/>
      <c r="E44" s="29"/>
      <c r="G44" s="7"/>
      <c r="H44" s="7"/>
    </row>
    <row r="45" spans="1:10" x14ac:dyDescent="0.25">
      <c r="A45" s="9" t="s">
        <v>74</v>
      </c>
      <c r="C45" s="12"/>
    </row>
    <row r="46" spans="1:10" x14ac:dyDescent="0.25">
      <c r="C46" s="12"/>
    </row>
    <row r="47" spans="1:10" x14ac:dyDescent="0.25">
      <c r="B47" s="2" t="s">
        <v>5</v>
      </c>
      <c r="C47" s="11" t="s">
        <v>19</v>
      </c>
    </row>
    <row r="48" spans="1:10" x14ac:dyDescent="0.25">
      <c r="C48" s="11"/>
    </row>
    <row r="49" spans="1:10" x14ac:dyDescent="0.25">
      <c r="D49" s="13" t="s">
        <v>9</v>
      </c>
      <c r="E49" s="13"/>
      <c r="G49" s="13" t="s">
        <v>36</v>
      </c>
      <c r="H49" s="2">
        <f>H11</f>
        <v>340</v>
      </c>
    </row>
    <row r="50" spans="1:10" x14ac:dyDescent="0.25">
      <c r="C50" s="14" t="s">
        <v>24</v>
      </c>
      <c r="D50" s="13" t="s">
        <v>81</v>
      </c>
      <c r="E50" s="13"/>
      <c r="G50" s="13" t="s">
        <v>36</v>
      </c>
      <c r="H50" s="2">
        <f>-(MIN(H43,H49))</f>
        <v>-178.04</v>
      </c>
    </row>
    <row r="51" spans="1:10" x14ac:dyDescent="0.25">
      <c r="D51" s="13" t="s">
        <v>12</v>
      </c>
      <c r="E51" s="13"/>
      <c r="G51" s="5" t="s">
        <v>36</v>
      </c>
      <c r="H51" s="8">
        <f>H28</f>
        <v>57</v>
      </c>
    </row>
    <row r="52" spans="1:10" ht="16.5" thickBot="1" x14ac:dyDescent="0.3">
      <c r="D52" s="13" t="s">
        <v>50</v>
      </c>
      <c r="E52" s="13"/>
      <c r="G52" s="22" t="s">
        <v>36</v>
      </c>
      <c r="H52" s="10">
        <f>SUM(H49:H51)</f>
        <v>218.96</v>
      </c>
    </row>
    <row r="53" spans="1:10" ht="16.5" thickTop="1" x14ac:dyDescent="0.25">
      <c r="C53" s="13"/>
    </row>
    <row r="54" spans="1:10" x14ac:dyDescent="0.25">
      <c r="B54" s="2" t="s">
        <v>7</v>
      </c>
      <c r="C54" s="11" t="s">
        <v>20</v>
      </c>
    </row>
    <row r="55" spans="1:10" x14ac:dyDescent="0.25">
      <c r="C55" s="11"/>
    </row>
    <row r="56" spans="1:10" x14ac:dyDescent="0.25">
      <c r="D56" s="13" t="s">
        <v>17</v>
      </c>
      <c r="E56" s="13"/>
      <c r="G56" s="13" t="s">
        <v>36</v>
      </c>
      <c r="H56" s="7">
        <f>H27</f>
        <v>45</v>
      </c>
    </row>
    <row r="57" spans="1:10" x14ac:dyDescent="0.25">
      <c r="C57" s="13"/>
      <c r="D57" s="13"/>
      <c r="E57" s="13"/>
      <c r="G57" s="7"/>
      <c r="H57" s="7"/>
    </row>
    <row r="58" spans="1:10" ht="16.5" thickBot="1" x14ac:dyDescent="0.3">
      <c r="D58" s="13" t="s">
        <v>51</v>
      </c>
      <c r="E58" s="13"/>
      <c r="G58" s="22" t="s">
        <v>36</v>
      </c>
      <c r="H58" s="10">
        <f>H52+H56</f>
        <v>263.96000000000004</v>
      </c>
    </row>
    <row r="59" spans="1:10" ht="16.5" thickTop="1" x14ac:dyDescent="0.25">
      <c r="C59" s="13"/>
    </row>
    <row r="60" spans="1:10" x14ac:dyDescent="0.25">
      <c r="A60" s="9" t="s">
        <v>77</v>
      </c>
      <c r="C60" s="13"/>
    </row>
    <row r="61" spans="1:10" x14ac:dyDescent="0.25">
      <c r="C61" s="13"/>
    </row>
    <row r="62" spans="1:10" x14ac:dyDescent="0.25">
      <c r="D62" s="44">
        <f>'Firmenwagen Arbeitnehmer'!C63</f>
        <v>5</v>
      </c>
      <c r="E62" s="2" t="s">
        <v>23</v>
      </c>
      <c r="G62" s="13" t="s">
        <v>36</v>
      </c>
      <c r="H62" s="7">
        <f>MIN(31,MAX(D62,0))*MAX(0,INT(D21))*0.3</f>
        <v>15</v>
      </c>
      <c r="J62" s="13"/>
    </row>
    <row r="63" spans="1:10" x14ac:dyDescent="0.25">
      <c r="D63" s="32" t="str">
        <f>H23</f>
        <v/>
      </c>
      <c r="E63" s="2" t="s">
        <v>18</v>
      </c>
      <c r="G63" s="5" t="s">
        <v>36</v>
      </c>
      <c r="H63" s="8">
        <f>H27</f>
        <v>45</v>
      </c>
    </row>
    <row r="64" spans="1:10" ht="16.5" thickBot="1" x14ac:dyDescent="0.3">
      <c r="E64" s="13" t="s">
        <v>55</v>
      </c>
      <c r="G64" s="22" t="s">
        <v>36</v>
      </c>
      <c r="H64" s="10">
        <f>MAX(0,H62-H63)</f>
        <v>0</v>
      </c>
    </row>
    <row r="65" spans="1:10" ht="16.5" thickTop="1" x14ac:dyDescent="0.25"/>
    <row r="66" spans="1:10" x14ac:dyDescent="0.25">
      <c r="A66" s="9" t="s">
        <v>78</v>
      </c>
      <c r="J66" s="13"/>
    </row>
    <row r="69" spans="1:10" x14ac:dyDescent="0.25">
      <c r="C69" s="8"/>
      <c r="D69" s="8"/>
      <c r="E69" s="8"/>
      <c r="H69" s="14" t="s">
        <v>10</v>
      </c>
      <c r="J69" s="20"/>
    </row>
    <row r="70" spans="1:10" x14ac:dyDescent="0.25">
      <c r="C70" s="67" t="s">
        <v>67</v>
      </c>
      <c r="D70" s="67"/>
      <c r="E70" s="67"/>
      <c r="G70" s="31" t="s">
        <v>52</v>
      </c>
    </row>
  </sheetData>
  <mergeCells count="3">
    <mergeCell ref="A1:H1"/>
    <mergeCell ref="A2:H2"/>
    <mergeCell ref="C70:E70"/>
  </mergeCells>
  <pageMargins left="0.98425196850393704" right="0.98425196850393704" top="0.98425196850393704" bottom="0.62992125984251968" header="0.39370078740157483" footer="0.39370078740157483"/>
  <pageSetup paperSize="9" scale="78" fitToWidth="2" orientation="portrait" r:id="rId1"/>
  <headerFooter alignWithMargins="0">
    <oddHeader>&amp;L&amp;"CorpoA,Standard"&amp;16Erkens Gerow Schmitz Zeiss
&amp;"CorpoS,Standard"&amp;8           Wirtschaftsprüfer | Steuerberater | Rechtsanwälte</oddHeader>
    <oddFooter>&amp;L&amp;"CorpoS,Standard"&amp;8BCG / &amp;F / &amp;A / &amp;D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election activeCell="D27" sqref="D27"/>
    </sheetView>
  </sheetViews>
  <sheetFormatPr baseColWidth="10" defaultColWidth="15.625" defaultRowHeight="15.75" x14ac:dyDescent="0.25"/>
  <cols>
    <col min="1" max="1" width="10.125" style="2" customWidth="1"/>
    <col min="2" max="3" width="4.625" style="2" customWidth="1"/>
    <col min="4" max="4" width="14.75" style="13" customWidth="1"/>
    <col min="5" max="5" width="4.625" style="13" customWidth="1"/>
    <col min="6" max="6" width="30.25" style="13" customWidth="1"/>
    <col min="7" max="7" width="4.625" style="2" customWidth="1"/>
    <col min="8" max="8" width="11.5" style="2" customWidth="1"/>
    <col min="9" max="9" width="4.125" style="2" customWidth="1"/>
    <col min="10" max="10" width="15.625" style="2" customWidth="1"/>
    <col min="11" max="22" width="15.625" style="2"/>
    <col min="23" max="16384" width="15.625" style="1"/>
  </cols>
  <sheetData>
    <row r="1" spans="1:25" x14ac:dyDescent="0.25">
      <c r="A1" s="66" t="s">
        <v>63</v>
      </c>
      <c r="B1" s="66"/>
      <c r="C1" s="66"/>
      <c r="D1" s="66"/>
      <c r="E1" s="66"/>
      <c r="F1" s="66"/>
      <c r="G1" s="66"/>
      <c r="H1" s="66"/>
      <c r="I1" s="66"/>
    </row>
    <row r="2" spans="1:25" customFormat="1" x14ac:dyDescent="0.25">
      <c r="A2" s="66" t="s">
        <v>14</v>
      </c>
      <c r="B2" s="66"/>
      <c r="C2" s="66"/>
      <c r="D2" s="66"/>
      <c r="E2" s="66"/>
      <c r="F2" s="66"/>
      <c r="G2" s="66"/>
      <c r="H2" s="66"/>
      <c r="I2" s="66"/>
      <c r="J2" s="3"/>
      <c r="K2" s="3"/>
      <c r="L2" s="3"/>
      <c r="M2" s="3"/>
      <c r="N2" s="3"/>
      <c r="O2" s="3"/>
      <c r="P2" s="3"/>
      <c r="Q2" s="3"/>
      <c r="R2" s="3"/>
      <c r="S2" s="3"/>
      <c r="T2" s="3"/>
      <c r="U2" s="3"/>
      <c r="V2" s="3"/>
    </row>
    <row r="3" spans="1:25" x14ac:dyDescent="0.25">
      <c r="A3" s="66"/>
      <c r="B3" s="66"/>
      <c r="C3" s="66"/>
      <c r="D3" s="66"/>
      <c r="E3" s="66"/>
      <c r="F3" s="66"/>
      <c r="G3" s="66"/>
      <c r="H3" s="66"/>
      <c r="I3" s="66"/>
    </row>
    <row r="5" spans="1:25" x14ac:dyDescent="0.25">
      <c r="A5" s="9" t="s">
        <v>3</v>
      </c>
      <c r="B5" s="9"/>
    </row>
    <row r="7" spans="1:25" x14ac:dyDescent="0.25">
      <c r="A7" s="2" t="s">
        <v>15</v>
      </c>
      <c r="C7" s="13" t="s">
        <v>36</v>
      </c>
      <c r="D7" s="5">
        <f>'Firmenwagen Arbeitnehmer'!D12</f>
        <v>34025</v>
      </c>
      <c r="E7" s="21"/>
      <c r="G7" s="13" t="s">
        <v>36</v>
      </c>
      <c r="H7" s="2">
        <f>MAX(0,INT(D7/100)*100)</f>
        <v>34000</v>
      </c>
    </row>
    <row r="9" spans="1:25" x14ac:dyDescent="0.25">
      <c r="D9" s="38">
        <v>0.01</v>
      </c>
      <c r="E9" s="21" t="s">
        <v>58</v>
      </c>
      <c r="G9" s="13" t="s">
        <v>36</v>
      </c>
      <c r="H9" s="32">
        <f>H7*MAX(0,D9)</f>
        <v>340</v>
      </c>
    </row>
    <row r="13" spans="1:25" s="2" customFormat="1" x14ac:dyDescent="0.25">
      <c r="A13" s="9" t="s">
        <v>4</v>
      </c>
      <c r="B13" s="9"/>
      <c r="D13" s="13"/>
      <c r="E13" s="13"/>
      <c r="F13" s="13"/>
      <c r="W13" s="1"/>
      <c r="X13" s="1"/>
      <c r="Y13" s="1"/>
    </row>
    <row r="14" spans="1:25" s="2" customFormat="1" x14ac:dyDescent="0.25">
      <c r="D14" s="13"/>
      <c r="E14" s="13"/>
      <c r="F14" s="13"/>
      <c r="W14" s="1"/>
      <c r="X14" s="1"/>
      <c r="Y14" s="1"/>
    </row>
    <row r="15" spans="1:25" s="2" customFormat="1" x14ac:dyDescent="0.25">
      <c r="C15" s="11" t="s">
        <v>46</v>
      </c>
      <c r="D15" s="11"/>
      <c r="E15" s="11"/>
      <c r="F15" s="13"/>
      <c r="W15" s="1"/>
      <c r="X15" s="1"/>
      <c r="Y15" s="1"/>
    </row>
    <row r="16" spans="1:25" s="2" customFormat="1" x14ac:dyDescent="0.25">
      <c r="C16" s="11"/>
      <c r="D16" s="11"/>
      <c r="E16" s="11"/>
      <c r="F16" s="13"/>
      <c r="W16" s="1"/>
      <c r="X16" s="1"/>
      <c r="Y16" s="1"/>
    </row>
    <row r="17" spans="2:25" s="2" customFormat="1" x14ac:dyDescent="0.25">
      <c r="C17" s="11"/>
      <c r="D17" s="21">
        <f>'Firmenwagen Arbeitnehmer'!D22</f>
        <v>10</v>
      </c>
      <c r="E17" s="21" t="s">
        <v>6</v>
      </c>
      <c r="F17" s="13"/>
      <c r="W17" s="1"/>
      <c r="X17" s="1"/>
      <c r="Y17" s="1"/>
    </row>
    <row r="18" spans="2:25" s="2" customFormat="1" x14ac:dyDescent="0.25">
      <c r="D18" s="21">
        <f>MAX(0,INT(D17))</f>
        <v>10</v>
      </c>
      <c r="E18" s="21" t="s">
        <v>59</v>
      </c>
      <c r="F18" s="13"/>
      <c r="G18" s="13" t="s">
        <v>36</v>
      </c>
      <c r="H18" s="7">
        <f>MAX(0,INT(D18))</f>
        <v>10</v>
      </c>
      <c r="W18" s="1"/>
      <c r="X18" s="1"/>
      <c r="Y18" s="1"/>
    </row>
    <row r="19" spans="2:25" s="2" customFormat="1" x14ac:dyDescent="0.25">
      <c r="D19" s="38">
        <v>2.9999999999999997E-4</v>
      </c>
      <c r="E19" s="21" t="s">
        <v>58</v>
      </c>
      <c r="F19" s="13"/>
      <c r="G19" s="13" t="s">
        <v>36</v>
      </c>
      <c r="H19" s="7">
        <f>H7*D19</f>
        <v>10.199999999999999</v>
      </c>
      <c r="W19" s="1"/>
      <c r="X19" s="1"/>
      <c r="Y19" s="1"/>
    </row>
    <row r="20" spans="2:25" s="2" customFormat="1" x14ac:dyDescent="0.25">
      <c r="B20" s="13"/>
      <c r="C20" s="11"/>
      <c r="D20" s="21"/>
      <c r="E20" s="21"/>
      <c r="F20" s="13"/>
      <c r="G20" s="13" t="s">
        <v>36</v>
      </c>
      <c r="H20" s="32">
        <f>H18*H19</f>
        <v>102</v>
      </c>
      <c r="W20" s="1"/>
      <c r="X20" s="1"/>
      <c r="Y20" s="1"/>
    </row>
    <row r="21" spans="2:25" s="2" customFormat="1" x14ac:dyDescent="0.25">
      <c r="D21" s="21"/>
      <c r="E21" s="21"/>
      <c r="F21" s="13"/>
      <c r="H21" s="7"/>
      <c r="W21" s="1"/>
      <c r="X21" s="1"/>
      <c r="Y21" s="1"/>
    </row>
    <row r="22" spans="2:25" s="2" customFormat="1" x14ac:dyDescent="0.25">
      <c r="C22" s="11" t="s">
        <v>47</v>
      </c>
      <c r="D22" s="21"/>
      <c r="E22" s="21"/>
      <c r="F22" s="13"/>
      <c r="H22" s="7"/>
      <c r="W22" s="1"/>
      <c r="X22" s="1"/>
      <c r="Y22" s="1"/>
    </row>
    <row r="23" spans="2:25" s="2" customFormat="1" x14ac:dyDescent="0.25">
      <c r="D23" s="21"/>
      <c r="E23" s="21"/>
      <c r="F23" s="13"/>
      <c r="H23" s="7"/>
      <c r="W23" s="1"/>
      <c r="X23" s="1"/>
      <c r="Y23" s="1"/>
    </row>
    <row r="24" spans="2:25" s="2" customFormat="1" x14ac:dyDescent="0.25">
      <c r="D24" s="34">
        <v>31</v>
      </c>
      <c r="E24" s="21" t="s">
        <v>61</v>
      </c>
      <c r="F24" s="13"/>
      <c r="H24" s="7"/>
      <c r="W24" s="1"/>
      <c r="X24" s="1"/>
      <c r="Y24" s="1"/>
    </row>
    <row r="25" spans="2:25" s="2" customFormat="1" x14ac:dyDescent="0.25">
      <c r="D25" s="21"/>
      <c r="E25" s="21"/>
      <c r="F25" s="13"/>
      <c r="H25" s="7"/>
      <c r="W25" s="1"/>
      <c r="X25" s="1"/>
      <c r="Y25" s="1"/>
    </row>
    <row r="26" spans="2:25" s="2" customFormat="1" x14ac:dyDescent="0.25">
      <c r="D26" s="35">
        <f>'Firmenwagen Arbeitnehmer'!D25</f>
        <v>0</v>
      </c>
      <c r="E26" s="13" t="s">
        <v>35</v>
      </c>
      <c r="F26" s="13"/>
      <c r="G26" s="13"/>
      <c r="H26" s="7"/>
      <c r="W26" s="1"/>
      <c r="X26" s="1"/>
      <c r="Y26" s="1"/>
    </row>
    <row r="27" spans="2:25" s="2" customFormat="1" x14ac:dyDescent="0.25">
      <c r="D27" s="21">
        <f>MIN(25,MAX(0,INT(D26)))</f>
        <v>0</v>
      </c>
      <c r="E27" s="13" t="s">
        <v>62</v>
      </c>
      <c r="F27" s="13"/>
      <c r="G27" s="13"/>
      <c r="H27" s="7">
        <f>MAX(0,INT(D27))</f>
        <v>0</v>
      </c>
      <c r="W27" s="1"/>
      <c r="X27" s="1"/>
      <c r="Y27" s="1"/>
    </row>
    <row r="28" spans="2:25" s="2" customFormat="1" x14ac:dyDescent="0.25">
      <c r="D28" s="38">
        <v>2.0000000000000002E-5</v>
      </c>
      <c r="E28" s="21" t="s">
        <v>58</v>
      </c>
      <c r="F28" s="13"/>
      <c r="G28" s="13" t="s">
        <v>36</v>
      </c>
      <c r="H28" s="7">
        <f>H7*D28</f>
        <v>0.68</v>
      </c>
      <c r="W28" s="1"/>
      <c r="X28" s="1"/>
      <c r="Y28" s="1"/>
    </row>
    <row r="29" spans="2:25" s="2" customFormat="1" x14ac:dyDescent="0.25">
      <c r="C29" s="14" t="s">
        <v>22</v>
      </c>
      <c r="D29" s="21">
        <f>D18</f>
        <v>10</v>
      </c>
      <c r="E29" s="21" t="s">
        <v>6</v>
      </c>
      <c r="F29" s="13"/>
      <c r="G29" s="13" t="s">
        <v>36</v>
      </c>
      <c r="H29" s="32">
        <f>H27*H28*D29</f>
        <v>0</v>
      </c>
      <c r="W29" s="1"/>
      <c r="X29" s="1"/>
      <c r="Y29" s="1"/>
    </row>
    <row r="30" spans="2:25" s="2" customFormat="1" x14ac:dyDescent="0.25">
      <c r="C30" s="14"/>
      <c r="D30" s="21"/>
      <c r="E30" s="21"/>
      <c r="F30" s="13"/>
      <c r="G30" s="13"/>
      <c r="H30" s="7"/>
      <c r="W30" s="1"/>
      <c r="X30" s="1"/>
      <c r="Y30" s="1"/>
    </row>
    <row r="31" spans="2:25" s="2" customFormat="1" x14ac:dyDescent="0.25">
      <c r="C31" s="14"/>
      <c r="D31" s="21"/>
      <c r="E31" s="21"/>
      <c r="F31" s="13"/>
      <c r="G31" s="13"/>
      <c r="H31" s="7"/>
      <c r="W31" s="1"/>
      <c r="X31" s="1"/>
      <c r="Y31" s="1"/>
    </row>
    <row r="32" spans="2:25" s="2" customFormat="1" x14ac:dyDescent="0.25">
      <c r="C32" s="14"/>
      <c r="D32" s="21"/>
      <c r="E32" s="21"/>
      <c r="F32" s="13"/>
      <c r="G32" s="13"/>
      <c r="H32" s="7"/>
      <c r="W32" s="1"/>
      <c r="X32" s="1"/>
      <c r="Y32" s="1"/>
    </row>
    <row r="33" spans="3:25" s="2" customFormat="1" x14ac:dyDescent="0.25">
      <c r="C33" s="14"/>
      <c r="D33" s="21"/>
      <c r="E33" s="21"/>
      <c r="F33" s="13"/>
      <c r="G33" s="13"/>
      <c r="H33" s="7"/>
      <c r="W33" s="1"/>
      <c r="X33" s="1"/>
      <c r="Y33" s="1"/>
    </row>
    <row r="34" spans="3:25" s="2" customFormat="1" x14ac:dyDescent="0.25">
      <c r="C34" s="14"/>
      <c r="D34" s="21"/>
      <c r="E34" s="21"/>
      <c r="F34" s="13"/>
      <c r="G34" s="13"/>
      <c r="H34" s="7"/>
      <c r="W34" s="1"/>
      <c r="X34" s="1"/>
      <c r="Y34" s="1"/>
    </row>
    <row r="35" spans="3:25" s="2" customFormat="1" x14ac:dyDescent="0.25">
      <c r="C35" s="14"/>
      <c r="D35" s="21"/>
      <c r="E35" s="21"/>
      <c r="F35" s="13"/>
      <c r="G35" s="13"/>
      <c r="H35" s="7"/>
      <c r="W35" s="1"/>
      <c r="X35" s="1"/>
      <c r="Y35" s="1"/>
    </row>
    <row r="36" spans="3:25" s="2" customFormat="1" x14ac:dyDescent="0.25">
      <c r="C36" s="14"/>
      <c r="D36" s="21"/>
      <c r="E36" s="21"/>
      <c r="F36" s="13"/>
      <c r="G36" s="13"/>
      <c r="H36" s="7"/>
      <c r="W36" s="1"/>
      <c r="X36" s="1"/>
      <c r="Y36" s="1"/>
    </row>
    <row r="37" spans="3:25" s="2" customFormat="1" x14ac:dyDescent="0.25">
      <c r="C37" s="14"/>
      <c r="D37" s="21"/>
      <c r="E37" s="21"/>
      <c r="F37" s="13"/>
      <c r="G37" s="13"/>
      <c r="H37" s="7"/>
      <c r="W37" s="1"/>
      <c r="X37" s="1"/>
      <c r="Y37" s="1"/>
    </row>
    <row r="38" spans="3:25" s="2" customFormat="1" x14ac:dyDescent="0.25">
      <c r="C38" s="14"/>
      <c r="D38" s="21"/>
      <c r="E38" s="21"/>
      <c r="F38" s="13"/>
      <c r="G38" s="13"/>
      <c r="H38" s="7"/>
      <c r="W38" s="1"/>
      <c r="X38" s="1"/>
      <c r="Y38" s="1"/>
    </row>
    <row r="39" spans="3:25" s="2" customFormat="1" x14ac:dyDescent="0.25">
      <c r="C39" s="14"/>
      <c r="D39" s="21"/>
      <c r="E39" s="21"/>
      <c r="F39" s="13"/>
      <c r="G39" s="13"/>
      <c r="H39" s="7"/>
      <c r="W39" s="1"/>
      <c r="X39" s="1"/>
      <c r="Y39" s="1"/>
    </row>
    <row r="40" spans="3:25" s="2" customFormat="1" x14ac:dyDescent="0.25">
      <c r="C40" s="11" t="s">
        <v>45</v>
      </c>
      <c r="D40" s="21"/>
      <c r="E40" s="21"/>
      <c r="F40" s="13"/>
      <c r="G40" s="13"/>
      <c r="H40" s="7"/>
      <c r="W40" s="1"/>
      <c r="X40" s="1"/>
      <c r="Y40" s="1"/>
    </row>
    <row r="41" spans="3:25" s="2" customFormat="1" x14ac:dyDescent="0.25">
      <c r="C41" s="14"/>
      <c r="D41" s="21"/>
      <c r="E41" s="21"/>
      <c r="F41" s="13"/>
      <c r="G41" s="13"/>
      <c r="H41" s="7"/>
      <c r="W41" s="1"/>
      <c r="X41" s="1"/>
      <c r="Y41" s="1"/>
    </row>
    <row r="42" spans="3:25" s="2" customFormat="1" x14ac:dyDescent="0.25">
      <c r="C42" s="11"/>
      <c r="D42" s="11"/>
      <c r="E42" s="13" t="s">
        <v>60</v>
      </c>
      <c r="F42" s="13"/>
      <c r="G42" s="13" t="s">
        <v>36</v>
      </c>
      <c r="H42" s="37">
        <v>0.3</v>
      </c>
      <c r="W42" s="1"/>
      <c r="X42" s="1"/>
      <c r="Y42" s="1"/>
    </row>
    <row r="43" spans="3:25" s="2" customFormat="1" x14ac:dyDescent="0.25">
      <c r="C43" s="11"/>
      <c r="D43" s="11"/>
      <c r="E43" s="11"/>
      <c r="F43" s="13"/>
      <c r="W43" s="1"/>
      <c r="X43" s="1"/>
      <c r="Y43" s="1"/>
    </row>
    <row r="44" spans="3:25" s="2" customFormat="1" x14ac:dyDescent="0.25">
      <c r="C44" s="23">
        <f>'Firmenwagen Arbeitnehmer'!C31</f>
        <v>1</v>
      </c>
      <c r="D44" s="21">
        <f>D27</f>
        <v>0</v>
      </c>
      <c r="E44" s="13" t="s">
        <v>23</v>
      </c>
      <c r="F44" s="13"/>
      <c r="G44" s="13" t="s">
        <v>36</v>
      </c>
      <c r="H44" s="32">
        <f>IF(C44=1,D18*D44*H42,0)</f>
        <v>0</v>
      </c>
      <c r="W44" s="1"/>
      <c r="X44" s="1"/>
      <c r="Y44" s="1"/>
    </row>
    <row r="45" spans="3:25" s="2" customFormat="1" x14ac:dyDescent="0.25">
      <c r="C45" s="36"/>
      <c r="D45" s="37">
        <v>15</v>
      </c>
      <c r="E45" s="13" t="s">
        <v>23</v>
      </c>
      <c r="F45" s="13"/>
      <c r="G45" s="13" t="s">
        <v>36</v>
      </c>
      <c r="H45" s="32">
        <f>IF(C44=1,D45*D18*H42,0)</f>
        <v>45</v>
      </c>
      <c r="W45" s="1"/>
      <c r="X45" s="1"/>
      <c r="Y45" s="1"/>
    </row>
    <row r="46" spans="3:25" s="2" customFormat="1" x14ac:dyDescent="0.25">
      <c r="D46" s="13" t="s">
        <v>38</v>
      </c>
      <c r="E46" s="13"/>
      <c r="F46" s="13"/>
      <c r="G46" s="7"/>
      <c r="H46" s="7"/>
      <c r="W46" s="1"/>
      <c r="X46" s="1"/>
      <c r="Y46" s="1"/>
    </row>
    <row r="47" spans="3:25" s="2" customFormat="1" x14ac:dyDescent="0.25">
      <c r="D47" s="21"/>
      <c r="E47" s="21"/>
      <c r="F47" s="13"/>
      <c r="G47" s="7"/>
      <c r="H47" s="7"/>
      <c r="W47" s="1"/>
      <c r="X47" s="1"/>
      <c r="Y47" s="1"/>
    </row>
  </sheetData>
  <mergeCells count="3">
    <mergeCell ref="A1:I1"/>
    <mergeCell ref="A2:I2"/>
    <mergeCell ref="A3:I3"/>
  </mergeCells>
  <pageMargins left="0.98425196850393704" right="0.98425196850393704" top="0.98425196850393704" bottom="0.62992125984251968" header="0.39370078740157483" footer="0.39370078740157483"/>
  <pageSetup paperSize="9" scale="78" fitToWidth="2" orientation="portrait" r:id="rId1"/>
  <headerFooter alignWithMargins="0">
    <oddHeader>&amp;L&amp;"CorpoA,Standard"&amp;16Erkens Gerow Schmitz Zeiss
&amp;"CorpoS,Standard"&amp;8           Wirtschaftsprüfer | Steuerberater | Rechtsanwälte&amp;R&amp;"CorpoS,Standard"&amp;12
Seite &amp;P (von &amp;N)</oddHeader>
    <oddFooter>&amp;L&amp;"CorpoS,Standard"&amp;8BCG / &amp;F / &amp;A / &amp;D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b1152d76-aaca-4a37-8992-a442c7598ef7</BSO999929>
</file>

<file path=customXml/itemProps1.xml><?xml version="1.0" encoding="utf-8"?>
<ds:datastoreItem xmlns:ds="http://schemas.openxmlformats.org/officeDocument/2006/customXml" ds:itemID="{638E3295-2709-4B6B-AB5C-557832902B59}">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Hinweise</vt:lpstr>
      <vt:lpstr>Firmenwagen Arbeitnehmer</vt:lpstr>
      <vt:lpstr>EGSZ Intern</vt:lpstr>
      <vt:lpstr>EGSZ Datenblatt intern</vt:lpstr>
      <vt:lpstr>'EGSZ Datenblatt intern'!Druckbereich</vt:lpstr>
      <vt:lpstr>'EGSZ Intern'!Druckbereich</vt:lpstr>
      <vt:lpstr>'Firmenwagen Arbeitnehmer'!Druckbereich</vt:lpstr>
      <vt:lpstr>Hinweise!Druckbereich</vt:lpstr>
    </vt:vector>
  </TitlesOfParts>
  <Company>EGSZ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Gerow, Björn Christian</dc:creator>
  <cp:lastModifiedBy>BCG</cp:lastModifiedBy>
  <cp:lastPrinted>2018-06-14T13:40:28Z</cp:lastPrinted>
  <dcterms:created xsi:type="dcterms:W3CDTF">1998-10-05T16:34:13Z</dcterms:created>
  <dcterms:modified xsi:type="dcterms:W3CDTF">2018-07-03T16:50:39Z</dcterms:modified>
</cp:coreProperties>
</file>